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Sherilyn/Google Drive/HEPF/Projects/"/>
    </mc:Choice>
  </mc:AlternateContent>
  <xr:revisionPtr revIDLastSave="0" documentId="13_ncr:1_{0EC29DCC-BC27-D141-A1D4-EA0D4A3C924B}" xr6:coauthVersionLast="36" xr6:coauthVersionMax="41" xr10:uidLastSave="{00000000-0000-0000-0000-000000000000}"/>
  <bookViews>
    <workbookView xWindow="920" yWindow="460" windowWidth="27880" windowHeight="17540" xr2:uid="{00000000-000D-0000-FFFF-FFFF00000000}"/>
  </bookViews>
  <sheets>
    <sheet name="Act Database 2002 - 2018" sheetId="1" r:id="rId1"/>
  </sheets>
  <definedNames>
    <definedName name="_xlnm._FilterDatabase" localSheetId="0" hidden="1">'Act Database 2002 - 2018'!$A$5:$M$585</definedName>
    <definedName name="YearList">#REF!</definedName>
  </definedNames>
  <calcPr calcId="181029"/>
</workbook>
</file>

<file path=xl/calcChain.xml><?xml version="1.0" encoding="utf-8"?>
<calcChain xmlns="http://schemas.openxmlformats.org/spreadsheetml/2006/main">
  <c r="D446" i="1" l="1"/>
  <c r="D442" i="1"/>
  <c r="D361" i="1"/>
  <c r="D306" i="1"/>
  <c r="D305" i="1"/>
  <c r="D258" i="1"/>
  <c r="D259" i="1"/>
  <c r="D260" i="1"/>
  <c r="D246" i="1"/>
  <c r="D194" i="1"/>
  <c r="D193" i="1"/>
  <c r="D192" i="1"/>
  <c r="D423" i="1"/>
  <c r="D323" i="1"/>
  <c r="D21" i="1"/>
  <c r="G313" i="1" l="1"/>
  <c r="D433" i="1" l="1"/>
  <c r="D585" i="1" l="1"/>
  <c r="A585" i="1"/>
  <c r="A584" i="1"/>
  <c r="D582" i="1"/>
  <c r="D581" i="1"/>
  <c r="D580" i="1"/>
  <c r="D578" i="1"/>
  <c r="D576" i="1"/>
  <c r="D575" i="1"/>
  <c r="D574" i="1"/>
  <c r="D573" i="1"/>
  <c r="D572" i="1"/>
  <c r="D571" i="1"/>
  <c r="A571" i="1"/>
  <c r="A570" i="1"/>
  <c r="D569" i="1"/>
  <c r="A569" i="1"/>
  <c r="D568" i="1"/>
  <c r="A568" i="1"/>
  <c r="A567" i="1"/>
  <c r="D566" i="1"/>
  <c r="A566" i="1"/>
  <c r="D565" i="1"/>
  <c r="A565" i="1"/>
  <c r="A564" i="1"/>
  <c r="A563" i="1"/>
  <c r="D562" i="1"/>
  <c r="D561" i="1"/>
  <c r="A561" i="1"/>
  <c r="D560" i="1"/>
  <c r="A560" i="1"/>
  <c r="D559" i="1"/>
  <c r="D558" i="1"/>
  <c r="A558" i="1"/>
  <c r="D557" i="1"/>
  <c r="A557" i="1"/>
  <c r="D555" i="1"/>
  <c r="D554" i="1"/>
  <c r="A553" i="1"/>
  <c r="D552" i="1"/>
  <c r="D551" i="1"/>
  <c r="D550" i="1"/>
  <c r="A550" i="1"/>
  <c r="D549" i="1"/>
  <c r="A549" i="1"/>
  <c r="D547" i="1"/>
  <c r="D546" i="1"/>
  <c r="D545" i="1"/>
  <c r="A545" i="1"/>
  <c r="D544" i="1"/>
  <c r="A544" i="1"/>
  <c r="D543" i="1"/>
  <c r="D542" i="1"/>
  <c r="A542" i="1"/>
  <c r="D541" i="1"/>
  <c r="D540" i="1"/>
  <c r="D539" i="1"/>
  <c r="D538" i="1"/>
  <c r="D537" i="1"/>
  <c r="D536" i="1"/>
  <c r="D535" i="1"/>
  <c r="D534" i="1"/>
  <c r="D533" i="1"/>
  <c r="D532" i="1"/>
  <c r="A532" i="1"/>
  <c r="A531" i="1"/>
  <c r="A530" i="1"/>
  <c r="D529" i="1"/>
  <c r="A529" i="1"/>
  <c r="A528" i="1"/>
  <c r="D526" i="1"/>
  <c r="D525" i="1"/>
  <c r="D524" i="1"/>
  <c r="D522" i="1"/>
  <c r="D521" i="1"/>
  <c r="D520" i="1"/>
  <c r="D519" i="1"/>
  <c r="D518" i="1"/>
  <c r="D515" i="1"/>
  <c r="D513" i="1"/>
  <c r="D512" i="1"/>
  <c r="D511" i="1"/>
  <c r="D510" i="1"/>
  <c r="D509" i="1"/>
  <c r="D508" i="1"/>
  <c r="D507" i="1"/>
  <c r="D506" i="1"/>
  <c r="D505" i="1"/>
  <c r="D503" i="1"/>
  <c r="D502" i="1"/>
  <c r="D501" i="1"/>
  <c r="D500" i="1"/>
  <c r="D499" i="1"/>
  <c r="D498" i="1"/>
  <c r="D497" i="1"/>
  <c r="D496" i="1"/>
  <c r="D495" i="1"/>
  <c r="D493" i="1"/>
  <c r="D487" i="1"/>
  <c r="D486" i="1"/>
  <c r="D485" i="1"/>
  <c r="D484" i="1"/>
  <c r="D481" i="1"/>
  <c r="D480" i="1"/>
  <c r="D479" i="1"/>
  <c r="D478" i="1"/>
  <c r="D477" i="1"/>
  <c r="D476" i="1"/>
  <c r="D475" i="1"/>
  <c r="D474" i="1"/>
  <c r="D473" i="1"/>
  <c r="D472" i="1"/>
  <c r="D471" i="1"/>
  <c r="D470" i="1"/>
  <c r="D469" i="1"/>
  <c r="D468" i="1"/>
  <c r="D467" i="1"/>
  <c r="D466" i="1"/>
  <c r="D465" i="1"/>
  <c r="D464" i="1"/>
  <c r="D463" i="1"/>
  <c r="D460" i="1"/>
  <c r="D459" i="1"/>
  <c r="D458" i="1"/>
  <c r="D457" i="1"/>
  <c r="D456" i="1"/>
  <c r="D455" i="1"/>
  <c r="D454" i="1"/>
  <c r="D453" i="1"/>
  <c r="D450" i="1"/>
  <c r="D449" i="1"/>
  <c r="D445" i="1"/>
  <c r="D444" i="1"/>
  <c r="D443" i="1"/>
  <c r="D441" i="1"/>
  <c r="D440" i="1"/>
  <c r="D439" i="1"/>
  <c r="D438" i="1"/>
  <c r="D437" i="1"/>
  <c r="A436" i="1"/>
  <c r="D432" i="1"/>
  <c r="D431" i="1"/>
  <c r="D430" i="1"/>
  <c r="D429" i="1"/>
  <c r="D428" i="1"/>
  <c r="D426" i="1"/>
  <c r="D422" i="1"/>
  <c r="D421" i="1"/>
  <c r="G418" i="1"/>
  <c r="G417" i="1"/>
  <c r="G416" i="1"/>
  <c r="G415" i="1"/>
  <c r="D414" i="1"/>
  <c r="D413" i="1"/>
  <c r="D412" i="1"/>
  <c r="D411" i="1"/>
  <c r="D410" i="1"/>
  <c r="G409" i="1"/>
  <c r="D409" i="1"/>
  <c r="D408" i="1"/>
  <c r="D407" i="1"/>
  <c r="G406" i="1"/>
  <c r="D406" i="1"/>
  <c r="D405" i="1"/>
  <c r="D404" i="1"/>
  <c r="D403" i="1"/>
  <c r="G402" i="1"/>
  <c r="D402" i="1"/>
  <c r="G399" i="1"/>
  <c r="G398" i="1"/>
  <c r="G397" i="1"/>
  <c r="D397" i="1"/>
  <c r="D396" i="1"/>
  <c r="D395" i="1"/>
  <c r="D394" i="1"/>
  <c r="G393" i="1"/>
  <c r="D393" i="1"/>
  <c r="G392" i="1"/>
  <c r="G391" i="1"/>
  <c r="G390" i="1"/>
  <c r="G389" i="1"/>
  <c r="G388" i="1"/>
  <c r="D388" i="1"/>
  <c r="G387" i="1"/>
  <c r="D387" i="1"/>
  <c r="G386" i="1"/>
  <c r="D386" i="1"/>
  <c r="G385" i="1"/>
  <c r="D385" i="1"/>
  <c r="G384" i="1"/>
  <c r="G383" i="1"/>
  <c r="G382" i="1"/>
  <c r="G381" i="1"/>
  <c r="G380" i="1"/>
  <c r="G379" i="1"/>
  <c r="D379" i="1"/>
  <c r="G378" i="1"/>
  <c r="D378" i="1"/>
  <c r="D376" i="1"/>
  <c r="D375" i="1"/>
  <c r="D374" i="1"/>
  <c r="D373" i="1"/>
  <c r="D372" i="1"/>
  <c r="D371" i="1"/>
  <c r="G370" i="1"/>
  <c r="D370" i="1"/>
  <c r="D369" i="1"/>
  <c r="D368" i="1"/>
  <c r="D367" i="1"/>
  <c r="D366" i="1"/>
  <c r="D365" i="1"/>
  <c r="D364" i="1"/>
  <c r="D363" i="1"/>
  <c r="D362" i="1"/>
  <c r="D360" i="1"/>
  <c r="D359" i="1"/>
  <c r="D358" i="1"/>
  <c r="D357" i="1"/>
  <c r="G356" i="1"/>
  <c r="D356" i="1"/>
  <c r="D355" i="1"/>
  <c r="D354" i="1"/>
  <c r="D353" i="1"/>
  <c r="G352" i="1"/>
  <c r="D352" i="1"/>
  <c r="G351" i="1"/>
  <c r="G350" i="1"/>
  <c r="G349" i="1"/>
  <c r="G348" i="1"/>
  <c r="G347" i="1"/>
  <c r="G346" i="1"/>
  <c r="D346" i="1"/>
  <c r="G345" i="1"/>
  <c r="D345" i="1"/>
  <c r="D344" i="1"/>
  <c r="G343" i="1"/>
  <c r="D343" i="1"/>
  <c r="G342" i="1"/>
  <c r="D342" i="1"/>
  <c r="G341" i="1"/>
  <c r="D341" i="1"/>
  <c r="G340" i="1"/>
  <c r="D340" i="1"/>
  <c r="G339" i="1"/>
  <c r="D339" i="1"/>
  <c r="G338" i="1"/>
  <c r="D338" i="1"/>
  <c r="G337" i="1"/>
  <c r="D337" i="1"/>
  <c r="D336" i="1"/>
  <c r="D335" i="1"/>
  <c r="G334" i="1"/>
  <c r="D334" i="1"/>
  <c r="D333" i="1"/>
  <c r="D331" i="1"/>
  <c r="D330" i="1"/>
  <c r="D329" i="1"/>
  <c r="D328" i="1"/>
  <c r="D327" i="1"/>
  <c r="D326" i="1"/>
  <c r="D325" i="1"/>
  <c r="G324" i="1"/>
  <c r="D324" i="1"/>
  <c r="G323" i="1"/>
  <c r="D322" i="1"/>
  <c r="G321" i="1"/>
  <c r="D321" i="1"/>
  <c r="G320" i="1"/>
  <c r="G319" i="1"/>
  <c r="D318" i="1"/>
  <c r="D317" i="1"/>
  <c r="D316" i="1"/>
  <c r="D315" i="1"/>
  <c r="D314" i="1"/>
  <c r="D313" i="1"/>
  <c r="A313" i="1"/>
  <c r="G312" i="1"/>
  <c r="D312" i="1"/>
  <c r="G311" i="1"/>
  <c r="D310" i="1"/>
  <c r="G309" i="1"/>
  <c r="D309" i="1"/>
  <c r="G308" i="1"/>
  <c r="D308" i="1"/>
  <c r="G307" i="1"/>
  <c r="G306" i="1"/>
  <c r="G305" i="1"/>
  <c r="G304" i="1"/>
  <c r="D303" i="1"/>
  <c r="D302" i="1"/>
  <c r="G301" i="1"/>
  <c r="D301" i="1"/>
  <c r="G300" i="1"/>
  <c r="D300" i="1"/>
  <c r="G299" i="1"/>
  <c r="D299" i="1"/>
  <c r="G298" i="1"/>
  <c r="G297" i="1"/>
  <c r="G296" i="1"/>
  <c r="D295" i="1"/>
  <c r="D294" i="1"/>
  <c r="D293" i="1"/>
  <c r="G292" i="1"/>
  <c r="D292" i="1"/>
  <c r="G291" i="1"/>
  <c r="G290" i="1"/>
  <c r="D290" i="1"/>
  <c r="G289" i="1"/>
  <c r="D289" i="1"/>
  <c r="D288" i="1"/>
  <c r="G287" i="1"/>
  <c r="D287" i="1"/>
  <c r="D286" i="1"/>
  <c r="G285" i="1"/>
  <c r="D285" i="1"/>
  <c r="D284" i="1"/>
  <c r="G283" i="1"/>
  <c r="D283" i="1"/>
  <c r="G282" i="1"/>
  <c r="D282" i="1"/>
  <c r="G281" i="1"/>
  <c r="G280" i="1"/>
  <c r="D279" i="1"/>
  <c r="G278" i="1"/>
  <c r="D278" i="1"/>
  <c r="D277" i="1"/>
  <c r="D276" i="1"/>
  <c r="D275" i="1"/>
  <c r="D274" i="1"/>
  <c r="D273" i="1"/>
  <c r="D272" i="1"/>
  <c r="D271" i="1"/>
  <c r="D270" i="1"/>
  <c r="D269" i="1"/>
  <c r="G268" i="1"/>
  <c r="D268" i="1"/>
  <c r="D267" i="1"/>
  <c r="D266" i="1"/>
  <c r="D265" i="1"/>
  <c r="G264" i="1"/>
  <c r="D264" i="1"/>
  <c r="G263" i="1"/>
  <c r="G262" i="1"/>
  <c r="G261" i="1"/>
  <c r="D261" i="1"/>
  <c r="D257" i="1"/>
  <c r="D256" i="1"/>
  <c r="D255" i="1"/>
  <c r="D254" i="1"/>
  <c r="D253" i="1"/>
  <c r="D252" i="1"/>
  <c r="G251" i="1"/>
  <c r="D251" i="1"/>
  <c r="D250" i="1"/>
  <c r="G249" i="1"/>
  <c r="D249" i="1"/>
  <c r="G248" i="1"/>
  <c r="D248" i="1"/>
  <c r="D247"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0" i="1"/>
  <c r="D208" i="1"/>
  <c r="D207" i="1"/>
  <c r="D206" i="1"/>
  <c r="D205" i="1"/>
  <c r="D204" i="1"/>
  <c r="D203" i="1"/>
  <c r="D198" i="1"/>
  <c r="D197" i="1"/>
  <c r="D196" i="1"/>
  <c r="D195"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0" i="1"/>
  <c r="D119" i="1"/>
  <c r="D118" i="1"/>
  <c r="D117" i="1"/>
  <c r="D116" i="1"/>
  <c r="D115" i="1"/>
  <c r="D114" i="1"/>
  <c r="D113" i="1"/>
  <c r="D112" i="1"/>
  <c r="D111" i="1"/>
  <c r="D110" i="1"/>
  <c r="D109" i="1"/>
  <c r="D108" i="1"/>
  <c r="D107" i="1"/>
  <c r="D106" i="1"/>
  <c r="D105" i="1"/>
  <c r="D104" i="1"/>
  <c r="D99" i="1"/>
  <c r="D98" i="1"/>
  <c r="D97" i="1"/>
  <c r="D96" i="1"/>
  <c r="D95" i="1"/>
  <c r="D94" i="1"/>
  <c r="D93" i="1"/>
  <c r="D92" i="1"/>
  <c r="D91" i="1"/>
  <c r="D90" i="1"/>
  <c r="D89" i="1"/>
  <c r="D88" i="1"/>
  <c r="D87" i="1"/>
  <c r="D86" i="1"/>
  <c r="D85" i="1"/>
  <c r="D84" i="1"/>
  <c r="D83" i="1"/>
  <c r="D82" i="1"/>
  <c r="D78" i="1"/>
  <c r="D77" i="1"/>
  <c r="D75" i="1"/>
  <c r="D74" i="1"/>
  <c r="D73" i="1"/>
  <c r="D70" i="1"/>
  <c r="D69" i="1"/>
  <c r="D68" i="1"/>
  <c r="D67" i="1"/>
  <c r="D66" i="1"/>
  <c r="D65" i="1"/>
  <c r="D64" i="1"/>
  <c r="D63" i="1"/>
  <c r="D62" i="1"/>
  <c r="D61" i="1"/>
  <c r="D60" i="1"/>
  <c r="D59" i="1"/>
  <c r="D56" i="1"/>
  <c r="D55" i="1"/>
  <c r="D54" i="1"/>
  <c r="D53" i="1"/>
  <c r="D43" i="1"/>
  <c r="D42" i="1"/>
  <c r="D41" i="1"/>
  <c r="D40" i="1"/>
  <c r="D39" i="1"/>
  <c r="D36" i="1"/>
  <c r="D34" i="1"/>
  <c r="D33" i="1"/>
  <c r="D30" i="1"/>
  <c r="D29" i="1"/>
  <c r="D28" i="1"/>
  <c r="D27" i="1"/>
  <c r="D26" i="1"/>
  <c r="D25" i="1"/>
  <c r="D24" i="1"/>
  <c r="D22" i="1"/>
  <c r="D20" i="1"/>
  <c r="D19" i="1"/>
  <c r="D18" i="1"/>
  <c r="D17" i="1"/>
  <c r="D16" i="1"/>
  <c r="D15" i="1"/>
  <c r="G11" i="1"/>
  <c r="D10" i="1"/>
  <c r="D9" i="1"/>
  <c r="D8" i="1"/>
  <c r="D7" i="1"/>
  <c r="D6" i="1"/>
  <c r="D5" i="1"/>
</calcChain>
</file>

<file path=xl/sharedStrings.xml><?xml version="1.0" encoding="utf-8"?>
<sst xmlns="http://schemas.openxmlformats.org/spreadsheetml/2006/main" count="2328" uniqueCount="1317">
  <si>
    <t>Act No.</t>
  </si>
  <si>
    <t>Year</t>
  </si>
  <si>
    <t>Act Title</t>
  </si>
  <si>
    <t>Session Laws of Hawaii (amendments and repeals)</t>
  </si>
  <si>
    <t>Topic</t>
  </si>
  <si>
    <t>Report Title</t>
  </si>
  <si>
    <t>Measure Title</t>
  </si>
  <si>
    <t>Description</t>
  </si>
  <si>
    <t>Status Text</t>
  </si>
  <si>
    <t>Introducer(s)</t>
  </si>
  <si>
    <t xml:space="preserve">Hawaii Ratepayer Protection Act </t>
  </si>
  <si>
    <t>N/A</t>
  </si>
  <si>
    <t>Energy</t>
  </si>
  <si>
    <t>SB2939 SD2</t>
  </si>
  <si>
    <t>Ratepayer Protection Act; Public Utilities Commission; Electric Utilities; Performance Incentive and Penalty Mechanisms</t>
  </si>
  <si>
    <t>On or before January 1, 2020, requires the PUC to establish performance incentive and penalty mechanisms that directly tie electric utility revenues to the utility's achievement on performance metrics. Exempts member-owned cooperative electric utilities. Effective 7/1/2018. (SD2)</t>
  </si>
  <si>
    <t>S 4/24/2018: Act 005, 04/24/2018 (Gov. Msg. No. 1105).</t>
  </si>
  <si>
    <t>S. CHANG</t>
  </si>
  <si>
    <t>Act 33, Session Laws of Hawaii 2017 (repealed)</t>
  </si>
  <si>
    <t>Climate Change</t>
  </si>
  <si>
    <t>HB2182 HD2 SD2 CD1</t>
  </si>
  <si>
    <t>Environmental Protection; Carbon Farming Task Force; Greenhouse Gas Sequestration Task Force; Sequestration; Emissions; Office of Planning; Task Force; Appropriation</t>
  </si>
  <si>
    <t>($)</t>
  </si>
  <si>
    <t>Renames the Carbon Farming Task Force established by Act 33, Session Laws of Hawaii 2017, as the Greenhouse Gas Sequestration Task Force and makes the task force and Hawaii Climate Change Mitigation and Adaptation Initiative permanent. Aligns the State's clean energy and carbon sequestration efforts with climate initiative goals. Amends membership and duties of the Task Force. Establishes a zero emissions clean economy target for the State. Makes an appropriation. (HB2182 CD1)</t>
  </si>
  <si>
    <t>S 6/5/2018: Act 015, 06/04/2018 (Gov. Msg. No. 1115).</t>
  </si>
  <si>
    <t>C. LEE</t>
  </si>
  <si>
    <t>HB1986 HD2 SD2 CD1</t>
  </si>
  <si>
    <t>Office of Planning; Carbon Offset Program; Climate Change; Hawaii Climate Change Mitigation and Adaptation Initiative; Appropriation</t>
  </si>
  <si>
    <t>Requires the Office of Planning in partnership with the Greenhouse Gas Sequestration Task Force to establish a framework for a carbon offset program and report to the Legislature. Appropriates funds. (HB1986 CD1)</t>
  </si>
  <si>
    <t>S 6/5/2018: Act 016, 06/04/2018 (Gov. Msg. No. 1116).</t>
  </si>
  <si>
    <t>YAMANE, CULLEN, LOWEN</t>
  </si>
  <si>
    <t>N/A (in HAR)</t>
  </si>
  <si>
    <t>Environment; Environmental Assessments; Environmental Impact Statements; Sea Level Rise; Environmental Council</t>
  </si>
  <si>
    <t>Requires the Environmental Council to adopt and maintain rules requiring all environmental assessments and environmental impact statements prepared pursuant to chapter 343, HRS, to include consideration of sea level rise based upon the best available scientific data regarding sea level rise. (HB2106 CD1)</t>
  </si>
  <si>
    <t>S 6/5/2018: Act 017, 06/04/2018 (Gov. Msg. No. 1117).</t>
  </si>
  <si>
    <t>HB634 HD1 SD2 CD1</t>
  </si>
  <si>
    <t>Special Purpose Revenue Bonds; Nuuanu Managed Aquifer Recharge and Pumped Storage Hydroelectricity Project</t>
  </si>
  <si>
    <t>Authorizes the issuance of special purpose revenue bonds to assist the Board of Water Supply in upgrading Nuuanu reservoir #1 to meet state dam safety standards, as a component of the Nuuanu hydroelectricity project. (HB634 CD1)</t>
  </si>
  <si>
    <t>S 6/13/2018: Act 035, 06/07/2018 (Gov. Msg. No. 1135).</t>
  </si>
  <si>
    <t>YAMANE, AQUINO, CULLEN, C. LEE, LUKE</t>
  </si>
  <si>
    <t>HB635 HD1 SD2 CD1</t>
  </si>
  <si>
    <t>Authorizes the issuance of special purpose revenue bonds to assist the Board of Water Supply in upgrading Nuuanu reservoir #4 to meet state dam safety standards, as a component of the Nuuanu hydroelectricity project. (HB635 CD1)</t>
  </si>
  <si>
    <t>S 6/13/2018: Act 036, 06/07/2018 (Gov. Msg. No. 1136).</t>
  </si>
  <si>
    <t xml:space="preserve">N/A </t>
  </si>
  <si>
    <t>Act 129, Session Laws of Hawaii 2013, is amended by Section 4 and 5</t>
  </si>
  <si>
    <t>HB2108 HD1 SD1</t>
  </si>
  <si>
    <t>Special Purpose Revenue Bonds; Kaiuli Energy, LLC; Seawater Air Conditioning; District Cooling Facility and Chilled Water Distribution System</t>
  </si>
  <si>
    <t>Extends the authorization to issue special purpose revenue bonds to assist Kaiuli Energy, LLC, with the financing of the planning, design, and construction of a seawater air conditioning district cooling facility and chilled water distribution system. Effective 6/29/2018. (HB2108 SD1)</t>
  </si>
  <si>
    <t>S 6/13/2018: Act 037, 06/07/2018 (Gov. Msg. No. 1137).</t>
  </si>
  <si>
    <t>C. LEE, BROWER, LOPRESTI, QUINLAN, Lowen, Thielen</t>
  </si>
  <si>
    <t xml:space="preserve">Environmental </t>
  </si>
  <si>
    <t>SB3095 SD1 HD1 CD1</t>
  </si>
  <si>
    <t>Mandatory Pesticide Disclosure; Pesticide Reporting and Regulation Program; Chlorpyrifos; Pesticide Use Revolving Fund; Pesticide Drift Monitoring Study; Appropriation</t>
  </si>
  <si>
    <t xml:space="preserve"> </t>
  </si>
  <si>
    <t>Beginning 1/1/2019, requires all users of restricted use pesticides to be subject to a requirement to report on their use of restricted use pesticides to the Department of Agriculture (DOA). Prohibits the use of a restricted use pesticide on or within 100 feet of a school during normal school hours beginning on 1/1/2019. Prohibits the use of pesticides containing chlorpyrifos as an active ingredient beginning 1/1/2019; provided that the DOA shall grant any person, upon request, a temporary permit allowing the use of pesticides containing chlorpyrifos through 12/31/2022. Provides for the deposit into the pesticide use revolving fund of all penalties and fines collected under the Hawaii Pesticides Law. Revises the ceiling and use of the pesticide use revolving fund. Requires the DOA to develop a pesticide drift monitoring study no later 7/1/2019. Appropriates general funds for the pesticide drift monitoring study, establishment of two full-time equivalent positions, and outreach and education. (CD1)</t>
  </si>
  <si>
    <t>S 6/14/2018: Act 045, 06/13/2018 (Gov. Msg. No. 1145).</t>
  </si>
  <si>
    <t>RUDERMAN, GREEN, K. RHOADS, S. Chang, Espero, Gabbard, Ihara, Inouye, Kim</t>
  </si>
  <si>
    <t>Transportation</t>
  </si>
  <si>
    <t>HB2215 HD1 SD1 CD1</t>
  </si>
  <si>
    <t>Bicyclist; Passing and Overtaking; Motor Vehicle Drivers</t>
  </si>
  <si>
    <t>Requires the driver of a vehicle passing and overtaking a bicycle proceeding in the same direction to allow at least three feet of separation between the right side of the driver's vehicle and the left side of the bicyclist. (HB2215 CD1)</t>
  </si>
  <si>
    <t>S 6/21/2018: Act 047, 06/20/2018 (Gov. Msg. No. 1147).</t>
  </si>
  <si>
    <t>AQUINO, BROWER, LOWEN, SAN BUENAVENTURA, Cullen, Nakamura</t>
  </si>
  <si>
    <t>Act 65, Session Laws of Hawaii 2013, is amended by Section 4</t>
  </si>
  <si>
    <t xml:space="preserve">Energy </t>
  </si>
  <si>
    <t>SB2297 HD2 CD1</t>
  </si>
  <si>
    <t>Electrical Contractors; Licensing; Exemptions; High Voltage</t>
  </si>
  <si>
    <t>Extends the sunset date of Act 65, Session Laws of Hawaii 2013, which provides a limited exemption to the licensing requirements for certain individuals in situations when an electric utility must retain qualified individuals to work with high voltage (600 volts or higher) who are not licensed in the State but are otherwise deemed qualified by the electric utility. Requires the board of electricians and plumbers to submit reports to the legislature regarding high voltage electrical contractors. Takes effect on 6/29/2018. (CD1)</t>
  </si>
  <si>
    <t>S 6/29/2018: Act 060, 06/27/2018 (Gov. Msg. No. 1161).</t>
  </si>
  <si>
    <t>BAKER, INOUYE, English, Galuteria, Nishihara</t>
  </si>
  <si>
    <t>Act 159, Session Laws of Hawaii 2015 is amended</t>
  </si>
  <si>
    <t>HB2075 HD2 SD1 CD1</t>
  </si>
  <si>
    <t>Alternative Energy Research; Grants; HTDC; Office of Naval Research Matching Grant; Appropriation</t>
  </si>
  <si>
    <t>Authorizes the Hawaii Technology Development Corporation to provide fifty per cent matching grants to Hawaii awardees of alternative energy research grants from the United States Department of Defense, Office of Naval Research. Makes appropriations. (HB2075 CD1)</t>
  </si>
  <si>
    <t>S 7/5/2018: Act 067, 06/29/2018 (Gov. Msg. No. 1168).</t>
  </si>
  <si>
    <t>NAKASHIMA, EVANS</t>
  </si>
  <si>
    <t>HB2175 HD1 SD1</t>
  </si>
  <si>
    <t>Metropolitan Planning Organizations; Policy Boards; Membership</t>
  </si>
  <si>
    <t>Requires that membership of certain metropolitan planning organization include on its policy board at least one member of the senate and one member of the house of representatives from that metropolitan planning area. (SD1)</t>
  </si>
  <si>
    <t>S 7/5/2018: Act 072, 06/29/2018 (Gov. Msg. No. 1173).</t>
  </si>
  <si>
    <t>YAMASHITA, BROWER, HASHEM, MCKELVEY, DeCoite, Nakamura, San Buenaventura, Souki</t>
  </si>
  <si>
    <t>Resilience/Disaster</t>
  </si>
  <si>
    <t>SB2858 SD2 HD1 CD1</t>
  </si>
  <si>
    <t>Public Safety; Public Improvements; State Building Design and Construction; New Public Schools; Disaster Preparedness; Hurricane; Standards</t>
  </si>
  <si>
    <t>Requires the State to consider hurricane resistant criteria when designing and constructing new public schools for the capability of providing shelter refuge. (CD1)</t>
  </si>
  <si>
    <t>S 7/5/2018: Act 084, 06/29/2018 (Gov. Msg. No. 1185).</t>
  </si>
  <si>
    <t>NISHIHARA, BAKER, ESPERO, Wakai</t>
  </si>
  <si>
    <t>HB2219 HD1 SD1</t>
  </si>
  <si>
    <t>Exceptional Trees; County Arborist Advisory Committee; Membership Qualifications</t>
  </si>
  <si>
    <t>Makes eligible for membership on a county arborist advisory committee certified arborists, horticulturists with specialization in trees, and persons who have received a master's degree in botany. (SD1)</t>
  </si>
  <si>
    <t>H 7/10/2018: Act 118, on 07/05/2018 (Gov. Msg. No. 1219).</t>
  </si>
  <si>
    <t>SAN BUENAVENTURA, CREAGAN, DeCoite, Gates, LoPresti</t>
  </si>
  <si>
    <t>HB1936 HD1 SD1</t>
  </si>
  <si>
    <t>Environmental Courts; Original Jurisdiction; Parking Violations; Administrative Rules</t>
  </si>
  <si>
    <t>Provides that the environmental courts shall not have exclusive, original jurisdiction over any proceedings relating to parking violations under certain administrative rules and laws. (SD1)</t>
  </si>
  <si>
    <t>H 7/10/2018: Act 119, on 07/05/2018 (Gov. Msg. No. 1220).</t>
  </si>
  <si>
    <t>QUINLAN, GATES, HOLT, JOHANSON, LOPRESTI, NISHIMOTO, TODD</t>
  </si>
  <si>
    <t>HB1508 HD2 SD2 CD1</t>
  </si>
  <si>
    <t>Green Energy Market Securitization; Energy Efficiency; Appropriation</t>
  </si>
  <si>
    <t>Creates a revolving line of credit sub-fund within the Hawaii green infrastructure special fund for a state agency to finance cost-effective energy-efficiency measures. (HB1508 CD1)</t>
  </si>
  <si>
    <t>H 7/10/2018: Act 121, on 07/05/2018 (Gov. Msg. No. 1222).</t>
  </si>
  <si>
    <t>CULLEN</t>
  </si>
  <si>
    <t>§46-1.5</t>
  </si>
  <si>
    <t>Environmental</t>
  </si>
  <si>
    <t>HB2043 HD1 SD1</t>
  </si>
  <si>
    <t>Counties; Sewers; Laterals; Inspections; Repairs</t>
  </si>
  <si>
    <t>Authorizes counties to inspect sewer laterals located on private property under certain conditions. Authorizes counties to compel property owners to inspect sewer laterals under certain conditions and to make repairs as necessary. (SD1)</t>
  </si>
  <si>
    <t>H 7/10/2018: Act 130, on 07/05/2018 (Gov. Msg. No. 1231).</t>
  </si>
  <si>
    <t>LOWEN, CULLEN, EVANS, KEOHOKALOLE, C. LEE, LUKE, NAKASHIMA, SAIKI, TODD, Creagan</t>
  </si>
  <si>
    <t>§340E-2</t>
  </si>
  <si>
    <t>HB1934 HD1 SD2</t>
  </si>
  <si>
    <t>Environmental Protection; Injection Wells; Prohibition</t>
  </si>
  <si>
    <t>Prohibits the director of health from issuing permits for the construction of sewage wastewater injection wells unless alternative wastewater disposal options are not available, feasible, or practical. (SD2)</t>
  </si>
  <si>
    <t>H 7/10/2018: Act 131, on 07/05/2018 (Gov. Msg. No. 1232).</t>
  </si>
  <si>
    <t>QUINLAN, GATES, HOLT, JOHANSON, C. LEE, SAIKI, TODD, Nakamura</t>
  </si>
  <si>
    <t>Technology/Innovation</t>
  </si>
  <si>
    <t>SB3000 SD2 HD1 CD1</t>
  </si>
  <si>
    <t>Hawaii Technology Development Corporation; Research and Development Program; Research and Development Special Fund; Appropriation</t>
  </si>
  <si>
    <t>Establishes the research and development program in the Hawaii technology development corporation to help Hawaii-based small businesses optimize research and development performed in Hawaii. Establishes the research and development special fund. Appropriates funds for the purposes of the research and development program. (CD1)</t>
  </si>
  <si>
    <t>H 7/10/2018: Act 141, on 07/05/2018 (Gov. Msg. No. 1242).</t>
  </si>
  <si>
    <t>KIDANI, ENGLISH, GALUTERIA, INOUYE, Harimoto, Ihara, K. Kahele, Kim, Taniguchi</t>
  </si>
  <si>
    <t>§235-110.31</t>
  </si>
  <si>
    <t>Act 202, Session Laws of Hawaii 2016 is amended by subsection 1</t>
  </si>
  <si>
    <t>SB3077 SD2 HD1 CD1</t>
  </si>
  <si>
    <t>Renewable Fuel Tax Credit</t>
  </si>
  <si>
    <t>Expands the renewable fuel tax credit cap by lowering the production threshold and expanding the types of renewable fuel eligible for the credit. Applies to taxable years after 12/31/2017. (CD1)</t>
  </si>
  <si>
    <t>H 7/10/2018: Act 143, on 07/05/2018 (Gov. Msg. No. 1244).</t>
  </si>
  <si>
    <t>INOUYE, S. Chang, Espero, Galuteria, Keith-Agaran, Kidani, K. Rhoads, Shimabukuro, Wakai</t>
  </si>
  <si>
    <t>HB2110 HD2 SD2</t>
  </si>
  <si>
    <t>Energy Resiliency; Microgrid Services Tariff</t>
  </si>
  <si>
    <t>Directs the Public Utilities Commission to establish a microgrid services tariff to encourage and facilitate the development and use of energy resilient microgrids. Takes effect on 7/1/2018. (SD2)</t>
  </si>
  <si>
    <t>S 7/11/2018: Act 200, 07/10/2018 (Gov. Msg. No. 1309).</t>
  </si>
  <si>
    <t>C. LEE, LOPRESTI, THIELEN, Lowen, Takumi</t>
  </si>
  <si>
    <t>§304A-1893.1</t>
  </si>
  <si>
    <t>HB1041</t>
  </si>
  <si>
    <t>Hawaii Natural Energy Institute</t>
  </si>
  <si>
    <t>Deletes "every fifth year reporting" requirement by the greenhouse gas emissions reduction task force to the Legislature and changes who is authorized to appoint the panel to conduct the evaluation of the energy systems development special fund projects.</t>
  </si>
  <si>
    <t>S 4/27/2017: Act 015, 04/27/2017 (Gov. Msg. No. 1115).</t>
  </si>
  <si>
    <t>SOUKI (Introduced by request of another party)</t>
  </si>
  <si>
    <t>Act 119, Session Laws of Hawaii 2015 as amended by Act 124, Session Laws of Hawaii 2016</t>
  </si>
  <si>
    <t>HB1152 HD1 SD2 CD1</t>
  </si>
  <si>
    <t>Department of Transportation; Airports Division; Project Adjustment Fund</t>
  </si>
  <si>
    <t>Adds to the General Appropriations Act of 2015 a budget proviso to permit the utilization of the Department of Transportation, Airports Division, Project Adjustment Fund. Requires the Governor to report to Legislature prior to the 2018 Regular Session. (HB1152 CD1)</t>
  </si>
  <si>
    <t>H 5/23/2017: Act 029, on 05/19/2017 (Gov. Msg. No. 1129).</t>
  </si>
  <si>
    <t xml:space="preserve">Act 83, Session Laws of Hawaii 2014 is amended by Section 3 and 4 </t>
  </si>
  <si>
    <t>SB559 SD1 HD2 CD1</t>
  </si>
  <si>
    <t>Climate Change; Paris Agreement; Hawaii Climate Change Mitigation and Adaptation Commission; Appropriation</t>
  </si>
  <si>
    <t>Requires the State to expand strategies and mechanisms to reduce greenhouse gas emissions statewide in alignment with the principles and goals adopted in the Paris Agreement. Renames the Interagency Climate Adaptation Committee as the Hawaii Climate Change Mitigation and Adaptation Commission. Clarifies the duties of the Commission. Repeals the Commission effective 7/1/2022. Makes appropriations for purposes of this Act and a climate change mitigation and adaptation coordinator position. (CD1)</t>
  </si>
  <si>
    <t>S 6/8/2017: Act 032, 06/06/2017 (Gov. Msg. No. 1132).</t>
  </si>
  <si>
    <t>ENGLISH, S. CHANG, DELA CRUZ, ESPERO, GABBARD, GREEN, K. KAHELE, KEITH-AGARAN, KIDANI, NISHIHARA, K. RHOADS, RIVIERE, SHIMABUKURO, Ihara, Taniguchi</t>
  </si>
  <si>
    <t>HB1578 HD1 SD2 CD1</t>
  </si>
  <si>
    <t>Carbon Farming Task Force; Climate Change; Appropriation</t>
  </si>
  <si>
    <t>Establishes the Carbon Farming Task Force within the Office of Planning to identify agricultural and aquacultural practices to improve soil health and promote carbon sequestration in the State's agricultural and aquacultural sectors. Appropriates funds. (HB1578 CD1)</t>
  </si>
  <si>
    <t>S 6/8/2017: Act 033, 06/06/2017 (Gov. Msg. No. 1133).</t>
  </si>
  <si>
    <t>C. LEE, CREAGAN, JOHANSON, KEOHOKALOLE, LOWEN, QUINLAN, SAIKI</t>
  </si>
  <si>
    <t>§196-65</t>
  </si>
  <si>
    <t>HB957 HD1 SD2 CD1</t>
  </si>
  <si>
    <t>Public Schools; Heat Abatement; Hawaii Green Infrastructure Special Fund; Appropriation</t>
  </si>
  <si>
    <t>Authorizes the Department of Education to borrow moneys interest-free from the Hawaii Green Infrastructure Loan Program for heat abatement measures at public schools. Requires the Department of Education to make payments on the loan from revenues saved by energy efficiency measures. (HB957 CD1)</t>
  </si>
  <si>
    <t>H 6/23/2017: Act 057, on 06/22/2017 (Gov. Msg. No. 1157).</t>
  </si>
  <si>
    <t>C. LEE, EVANS, JOHANSON, LOWEN, NAKASHIMA</t>
  </si>
  <si>
    <t>HB571 HD1 SD1 CD1</t>
  </si>
  <si>
    <t>Emergency Management and Disaster Preparedness; University of Hawaii; Sea Grant College Program; Appropriation</t>
  </si>
  <si>
    <t>Appropriates moneys for the University of Hawaii Sea Grant College Program to develop a communication and outreach plan for emergency management and disaster preparedness, update and publish the Homeowner's Handbook to Prepare for Natural Hazards, and conduct education and outreach throughout the State. (HB571 CD1)</t>
  </si>
  <si>
    <t>S 6/26/2017: Act 061, 06/23/2017 (Gov. Msg. No. 1162).</t>
  </si>
  <si>
    <t>NAKASHIMA, BROWER, CHOY, JOHANSON, LOWEN, LUKE, NISHIMOTO, ONISHI, SAIKI, WOODSON</t>
  </si>
  <si>
    <t>§107-24</t>
  </si>
  <si>
    <t>HB637 HD2 SD2 CD1</t>
  </si>
  <si>
    <t>State Building Codes; Adoption; Interim Building Codes; Appropriation</t>
  </si>
  <si>
    <t>Requires the State Building Code Council to adopt codes or standards within two years of official publication, otherwise automatic adoption into Hawaii State Building Code will occur until such adoption is effectuated. Deletes requirement for Council adoption of new model building codes within 18 months of official publication date. Authorizes Council to receive private funds for code adoption. Appropriates funds to Council. (HB637 CD1)</t>
  </si>
  <si>
    <t>H 7/11/2017: Act 141, on 07/10/2017 (Gov. Msg. No. 1242).</t>
  </si>
  <si>
    <t>YAMANE, AQUINO, CULLEN, EVANS, ICHIYAMA, JOHANSON, KONG, C. LEE, LOWEN, SAY</t>
  </si>
  <si>
    <t xml:space="preserve">Act 202, Session Laws of Hawaii 2016 is amended </t>
  </si>
  <si>
    <t>HB1044 HD1 SD2 CD1</t>
  </si>
  <si>
    <t>Tax Credit; Renewable Fuels Production.</t>
  </si>
  <si>
    <t>Replaces the Department of Business, Economic Development, and Tourism requirements related to the certification, administration, and verification of the renewable fuels production tax credit with a process that requires the taxpayer to file a third-party certified statement with the Department. Applies to taxable years beginning after December 31, 2017. (HB1044 CD1)</t>
  </si>
  <si>
    <t>H 7/11/2017: Act 142, on 07/10/2017 (Gov. Msg. No. 1243).</t>
  </si>
  <si>
    <t>§304A-2181</t>
  </si>
  <si>
    <t>HB794 HD1 SD2 CD1</t>
  </si>
  <si>
    <t>University of Hawaii; Green Special Fund; Appropriation</t>
  </si>
  <si>
    <t>Establishes the University of Hawaii (UH) Green Special Fund to support energy efficiency, renewable energy, and sustainability projects and services, and planning, design, and implementation of sustainability projects for UH's benefit. Requires UH to submit an annual report to the Legislature. (HB794 CD1)</t>
  </si>
  <si>
    <t>H 7/12/2017: Act 186, on 07/11/2017 (Gov. Msg. No. 1300).</t>
  </si>
  <si>
    <t>C. LEE, BROWER, EVANS, JOHANSON, LOPRESTI, LOWEN, LUKE, MORIKAWA, THIELEN, YAMANE, Creagan</t>
  </si>
  <si>
    <t>SB382 SD2 HD1 CD2</t>
  </si>
  <si>
    <t>Public Utilities Commission; Audit</t>
  </si>
  <si>
    <t>Requires a management audit of the Public Utilities Commission. (CD2)</t>
  </si>
  <si>
    <t>H 7/12/2017: Act 198, on 07/11/2017 (Gov. Msg. No. 1312).</t>
  </si>
  <si>
    <t>BAKER, ENGLISH, INOUYE, KEITH-AGARAN, RUDERMAN, Green, Nishihara</t>
  </si>
  <si>
    <t>§201-12.5</t>
  </si>
  <si>
    <t>Act 207, Session Laws of Hawaii 2008 is repealed</t>
  </si>
  <si>
    <t>HB2416</t>
  </si>
  <si>
    <t>Renewable Energy Facility Siting Process; Repeal</t>
  </si>
  <si>
    <t>Repeals chapter 201N, HRS, relating to the REFSP. Deposits proceeds in the renewable energy facility siting special fund into the general fund.</t>
  </si>
  <si>
    <t>S 4/28/2016: Act 027, 04/27/2016 (Gov. Msg. No. 1127).</t>
  </si>
  <si>
    <t>JORDAN, YAMASHITA, CULLEN, LUKE, NISHIMOTO, DeCoite</t>
  </si>
  <si>
    <t>§202-1</t>
  </si>
  <si>
    <t>Development</t>
  </si>
  <si>
    <t>HB2362 HD2 SD1 CD1</t>
  </si>
  <si>
    <t>Workforce Development Council; Composition; Duties</t>
  </si>
  <si>
    <t>Conforms the State Workforce Development Council Law to new federal requirements in the Workforce Innovation and Opportunity Act of 2014, which supersedes the Workforce Investment Act of 1998. (HB2362 CD1)</t>
  </si>
  <si>
    <t>H 6/8/2016: Act 057, on 06/06/2016 (Gov. Msg. No. 1158).</t>
  </si>
  <si>
    <t>HB2037 HD1 SD2 CD1</t>
  </si>
  <si>
    <t>Appropriation; International Union for Conservation of Nature World Conservation Congress</t>
  </si>
  <si>
    <t>Appropriates moneys to the DLNR to host the International Union for Conservation of Nature World Conservation Congress meeting at the Hawaii Convention Center on September 1-10, 2016. (HB2037 CD1)</t>
  </si>
  <si>
    <t>H 6/8/2016: Act 062, on 06/06/2016 (Gov. Msg. No. 1163).</t>
  </si>
  <si>
    <t>YAMANE, CREAGAN, CULLEN, KEOHOKALOLE, LOPRESTI, TSUJI, Evans, Morikawa</t>
  </si>
  <si>
    <t>Act 216, Session Laws of Hawaii 2015, is amended by Section 3</t>
  </si>
  <si>
    <t>SB3110 SD1 HD1 CD1</t>
  </si>
  <si>
    <t>Small Business Innovation Research Awards; High Technology Development Corporation; Appropriation</t>
  </si>
  <si>
    <t>Requires that the fiscal year 2015-2016 appropriation to DBEDT for HTDC to provide grants to businesses with a federal small business innovation research phase II or III award shall lapse by June 30, 2017, and not at the end of fiscal year 2015-2016. Appropriates funds to DBEDT for HTDC to provide grants to businesses with a federal small business innovation research phase II or III award for fiscal year 2016-2017. (CD1)</t>
  </si>
  <si>
    <t>H 6/8/2016: Act 066, on 06/06/2016 (Gov. Msg. No. 1167).</t>
  </si>
  <si>
    <t>WAKAI, BAKER, CHUN OAKLAND, ENGLISH, ESPERO, GALUTERIA, HARIMOTO, INOUYE, KEITH-AGARAN, NISHIHARA, SHIMABUKURO, Kidani, Kim, Riviere, Slom</t>
  </si>
  <si>
    <t>SB2131 SD2 HD2 CD1</t>
  </si>
  <si>
    <t>Naphtha Fuel; Fuel Tax; Power Generation; High Technology Special Fund</t>
  </si>
  <si>
    <t>Clarifies that naphtha fuel, used in a power-generating facility, is subject to the fuel tax at a rate of 2 cents per gallon retroactive to January 1, 2016. Clarifies the deposit requirements of the high technology special fund. (CD1)</t>
  </si>
  <si>
    <t>S 6/21/2016: Act 076, 06/20/2016 (Gov. Msg. No. 1177).</t>
  </si>
  <si>
    <t>KOUCHI (Introduced by request of another party)</t>
  </si>
  <si>
    <t>HB2231 HD1 SD1 CD1</t>
  </si>
  <si>
    <t>Special Purpose Revenue Bonds; Energy Project; Project Party; Publicly Owned Energy Cooperative</t>
  </si>
  <si>
    <t>Clarifies that a publicly owned energy cooperative may be considered an energy project and project party for purposes of receiving financing through special purpose revenue bonds. (HB2231 CD1)</t>
  </si>
  <si>
    <t>S 6/22/2016: Act 098, 06/21/2016 (Gov. Msg. No. 1199).</t>
  </si>
  <si>
    <t>LOWEN, BROWER, FUKUMOTO CHANG, ING, KOBAYASHI, C. LEE, LUKE, NISHIMOTO, OHNO, ONISHI, TAKAYAMA, THIELEN, TOKIOKA, WOODSON, YAMANE, YAMASHITA, McKelvey</t>
  </si>
  <si>
    <t>HB801 HD1 SD2 CD1</t>
  </si>
  <si>
    <t>Special Purpose Revenue Bonds; SunStrong LLC; Renewable Energy Developer</t>
  </si>
  <si>
    <t>Authorizes the issuance of special purpose revenue bonds to SunStrong LLC, a renewable energy developer, for the provision of electric energy and installation of renewable energy projects in Hawaii. (HB801 CD1)</t>
  </si>
  <si>
    <t>S 6/23/2016: Act 116, 06/22/2016 (Gov. Msg. No. 1217).</t>
  </si>
  <si>
    <t>ITO</t>
  </si>
  <si>
    <t>HB2593 HD1 SD1</t>
  </si>
  <si>
    <t>Special Purpose Revenue Bonds; Food Crop Production; Animal Feed Production; Renewable Energy; Hawaii Renewable Resources, LLC; O‘ahu</t>
  </si>
  <si>
    <t>Authorizes the issuance of special purpose revenue bonds in the amount of $30,000,000 to assist Hawaii Renewable Resources, LLC, with the development of facilities for food crop, animal feed, and renewable non-fossil fuel production on O‘ahu. (SD1)</t>
  </si>
  <si>
    <t>S 6/23/2016: Act 117, 06/22/2016 (Gov. Msg. No. 1218).</t>
  </si>
  <si>
    <t>SOUKI</t>
  </si>
  <si>
    <t>HB1684 HD2 SD1 CD1</t>
  </si>
  <si>
    <t>Natural Energy Laboratory of Hawaii Authority</t>
  </si>
  <si>
    <t>Exempts the operations of the Natural Energy Laboratory of Hawaii Authority from bidding requirements for concessions or space on public property. (HB1684 CD1)</t>
  </si>
  <si>
    <t>H 6/23/2016: Act 121, on 06/22/2016 (Gov. Msg. No. 1222).</t>
  </si>
  <si>
    <t>SB3077 SD1 HD1 CD1</t>
  </si>
  <si>
    <t>Hawaii Interagency Council for Transit-oriented Development; Established; Coordinated Statewide Planning; Appropriation</t>
  </si>
  <si>
    <t>Designates the Office of Planning as the lead state agency for transit-oriented development coordination. Establishes the Hawaii Interagency Council for Transit-oriented Development within DBEDT to coordinate effective and efficient transit-oriented development planning on a statewide level. Appropriates moneys. Allows the Department of Education to use school impact fees from projects within a county-designated transit oriented development zone for various purposes, including construction of new school facilities in new or existing sites statewide. (CD1)</t>
  </si>
  <si>
    <t>H 6/30/2016: Act 130, on 06/29/2016 (Gov. Msg. No. 1232).</t>
  </si>
  <si>
    <t>HARIMOTO, CHUN OAKLAND, ESPERO, GALUTERIA, GREEN, INOUYE, NISHIHARA, Ihara, Keith-Agaran, Kouchi, Shimabukuro, Taniguchi, L. Thielen, Wakai</t>
  </si>
  <si>
    <t>HB2029 HD1 SD2 CD1</t>
  </si>
  <si>
    <t>Water Infrastructure Loans; Infrastructure Financing; Appropriation</t>
  </si>
  <si>
    <t>Establishes the Water Infrastructure Loan Program under the Department of Agriculture. Allows the Department to make loans for the purchase and installation of water infrastructure improvements, equipment, and property. Establishes the water infrastructure special fund. Makes appropriation. (HB2029 CD1)</t>
  </si>
  <si>
    <t>S 7/1/2016: Act 171, 06/30/2016 (Gov. Msg. No. 1273).</t>
  </si>
  <si>
    <t>YAMANE, CREAGAN, CULLEN, KAWAKAMI, C. LEE, MCKELVEY, MORIKAWA, NAKASHIMA, ONISHI, OSHIRO, TOKIOKA, TSUJI, DeCoite, Evans, Souki, Yamashita</t>
  </si>
  <si>
    <t>HB2077 HD2 SD2 CD1</t>
  </si>
  <si>
    <t>Hydroelectric Facilities; Small Hydropower Facilities; Agricultural District Lands</t>
  </si>
  <si>
    <t>Permits hydroelectric facilities that are considered small hydropower facilities by the United States Department of Energy on agricultural district lands. (CD1)</t>
  </si>
  <si>
    <t>S 7/1/2016: Act 173, 06/30/2016 (Gov. Msg. No. 1275).</t>
  </si>
  <si>
    <t>C. LEE, CULLEN, LOWEN, YAMANE</t>
  </si>
  <si>
    <t>HB2569 HD2 SD1 CD1</t>
  </si>
  <si>
    <t>Department of Education; Net-Zero Energy Use; Classrooms; Cooling; Energy</t>
  </si>
  <si>
    <t>Requires the Department of Education to establish a goal of becoming net-zero with respect to energy use by January 1, 2035. Requires the Department of Education to expedite the cooling of all public school classrooms. (CD1)</t>
  </si>
  <si>
    <t>S 7/1/2016: Act 176, 06/30/2016 (Gov. Msg. No. 1278).</t>
  </si>
  <si>
    <t>C. LEE, AQUINO, BELATTI, BROWER, CACHOLA, CHOY, CREAGAN, CULLEN, DECOITE, EVANS, FUKUMOTO CHANG, HAR, HASHEM, ICHIYAMA, ING, ITO, JOHANSON, JORDAN, KAWAKAMI, KEOHOKALOLE, KOBAYASHI, LOPRESTI, LOWEN, LUKE, MATSUMOTO, MCKELVEY, MIZUNO, MORIKAWA, NAKASHIMA, NISHIMOTO, OHNO, OSHIRO, POUHA, RHOADS, SAIKI, SAN BUENAVENTURA, SAY, SOUKI, TAKAYAMA, TAKUMI, THIELEN, TOKIOKA, TSUJI, WOODSON, YAMANE, Onishi</t>
  </si>
  <si>
    <t>HB2086 HD2 SD2</t>
  </si>
  <si>
    <t>State Highway Fund; General Fund Subsidy</t>
  </si>
  <si>
    <t>Appropriates and deposits general funds into the state highway fund as a subsidy. Requires governor to provide a plan to sustain the state highway fund. (SD2)</t>
  </si>
  <si>
    <t>S 7/1/2016: Act 195, 07/01/2016 (Gov. Msg. No. 1297).</t>
  </si>
  <si>
    <t>SB2618 SD1 HD2 CD1</t>
  </si>
  <si>
    <t>Interisland and Intra-island Ferry System; Feasibility Study; Appropriation</t>
  </si>
  <si>
    <t>Requires the department of transportation to conduct a feasibility study of establishing an interisland and intra-island ferry system. Makes an appropriation for the study. (CD1)</t>
  </si>
  <si>
    <t>S 7/1/2016: Act 196, 07/01/2016 (Gov. Msg. No. 1298).</t>
  </si>
  <si>
    <t>KIDANI, GALUTERIA, INOUYE, NISHIHARA, Dela Cruz, Wakai</t>
  </si>
  <si>
    <t>HB2646 HD2 SD2 CD1</t>
  </si>
  <si>
    <t>Red Hill Bulk Fuel Storage Facility; Fuel Tank Advisory Committee; Monitor Wells</t>
  </si>
  <si>
    <t>Creates a permanent fuel tank advisory committee to study, monitor, and address fuel tank leak issues. (HB2646 CD1)</t>
  </si>
  <si>
    <t>H 7/13/2016: Act 244, on 07/12/2016 (Gov. Msg. No. 1353).</t>
  </si>
  <si>
    <t>C. LEE, BELATTI, FUKUMOTO CHANG, ITO, JOHANSON, LOPRESTI, LOWEN, POUHA, SAIKI, SAY, TAKAYAMA, TAKUMI</t>
  </si>
  <si>
    <t>HB2030 HD1 SD2 CD1</t>
  </si>
  <si>
    <t>Sewage; Discharge; Prohibited; Exception</t>
  </si>
  <si>
    <t>Prohibits the discharge of treated or raw sewage into state waters after 12/31/2026 except when used to create clean energy. (HB2030 CD1)</t>
  </si>
  <si>
    <t>H 7/13/2016: Act 248, on 07/12/2016 (Gov. Msg. No. 1357).</t>
  </si>
  <si>
    <t>YAMANE, AQUINO, BROWER, CULLEN, C. LEE, SAY, TSUJI, Evans, Souki, Yamashita</t>
  </si>
  <si>
    <t>HB1853 HD2 SD1</t>
  </si>
  <si>
    <t>Special Purpose Revenue Bond; SPRB; Biofuels; Cogeneration Facility</t>
  </si>
  <si>
    <t>Extends the authorization of the issuance of special purpose revenue bonds to BioEnergy Hawaii, LLC, for the purpose of establishing a cogeneration facility and related energy production facilities, for an additional five years. (SD1)</t>
  </si>
  <si>
    <t>H 7/13/2016: Act 259, on 07/12/2016 (Gov. Msg. No. 1368).</t>
  </si>
  <si>
    <t>EVANS, C. LEE</t>
  </si>
  <si>
    <t>HB928</t>
  </si>
  <si>
    <t>Consumer Advocate; Public Utilities Commission; Violations; Regulatory Proceedings</t>
  </si>
  <si>
    <t>Clarifies section 269-15(a), Hawaii Revised Statutes, so that the Public Utilities Commission may order the Consumer Advocate, rather than the Director of the Department of Commerce and Consumer Affairs, to appear in regulatory proceedings initiated by the Commission to enforce chapter 269, Hawaii Revised Statutes, and related requirements.</t>
  </si>
  <si>
    <t>S 4/20/2015: Act 008, 4/16/2015 (Gov. Msg. No. 1108).</t>
  </si>
  <si>
    <t>HB1286 HD2 SD2</t>
  </si>
  <si>
    <t>Hawaii State Planning Act; Energy Facility Systems; Natural Gas</t>
  </si>
  <si>
    <t>Amends the State's objectives and policies relating to energy facility systems, including a policy of ensuring that liquefied natural gas be used only as a cost-effective transitional, limited-term replacement of petroleum for electricity generation and not impede the development and use of other cost-effective renewable energy sources. (SD2)</t>
  </si>
  <si>
    <t>S 5/7/2015: Act 038, 5/5/2015 (Gov. Msg. No. 1138).</t>
  </si>
  <si>
    <t>C. LEE, BROWER, CREAGAN, ING, LUKE, MIZUNO, THIELEN, Evans, McKelvey</t>
  </si>
  <si>
    <t>Act 165, Session Laws of Hawaii 2007; Act 155, Session Laws of Hawaii 2012, Section 1</t>
  </si>
  <si>
    <t>HB242 SD1 CD1</t>
  </si>
  <si>
    <t>Special Purpose Revenue Bonds; Seawater Air Conditioning Projects</t>
  </si>
  <si>
    <t>Extends the lapsing date to June 27, 2020, of the special purpose revenue bonds issued to assist Honolulu Seawater Air Conditioning in building seawater air conditioning projects on Oahu. (HB242 CD1)</t>
  </si>
  <si>
    <t>S 6/1/2015: Act 068, 05/29/2015 (Gov. Msg. No. 1168).</t>
  </si>
  <si>
    <t>SAIKI</t>
  </si>
  <si>
    <t>Act 79, Session Laws of Hawaii 2005; Act 80, Session Laws of Hawaii 2010, Section 1</t>
  </si>
  <si>
    <t>HB241 SD1 CD1</t>
  </si>
  <si>
    <t>SPRB; Honolulu Seawater Air Conditioning LLC</t>
  </si>
  <si>
    <t>Extends the authorization to issue special purpose revenue bonds for Honolulu Seawater Air Conditioning LLC. (HB241 CD1)</t>
  </si>
  <si>
    <t>S 6/1/2015: Act 074, 05/29/2015 (Gov. Msg. No. 1174).</t>
  </si>
  <si>
    <t>SB1214 HD1 CD1</t>
  </si>
  <si>
    <t>Special Purpose Revenue Bonds; Electric Utilities; HECO</t>
  </si>
  <si>
    <t>Authorizes the issuance of special purpose revenue bonds to assist Hawaiian Electric Company, Inc., Maui Electric Company, Limited, and Hawaii Electric Light Company, Inc. (CD1)</t>
  </si>
  <si>
    <t>S 6/1/2015: Act 075, 05/29/2015 (Gov. Msg. No. 1175).</t>
  </si>
  <si>
    <t>TOKUDA</t>
  </si>
  <si>
    <t>HB623 HD2 SD2 CD1</t>
  </si>
  <si>
    <t>Renewable Portfolio Standards; Clean Energy Initiative; Public Utilities Commission</t>
  </si>
  <si>
    <t>Increases renewable portfolio standards to 30 percent by December 31, 2020, 70 percent by December 31, 2040, and 100 percent by December 31, 2045. Requires the Public Utilities Commission to include the impact of renewable portfolio standards, if any, on the energy prices offered by renewable energy developers and the cost of fossil fuel volatility in its renewable portfolio standards study and report to the Legislature. (HB623 CD1)</t>
  </si>
  <si>
    <t>S 6/10/2015: Act 097, 06/08/2015 (Gov. Msg. No. 1197).</t>
  </si>
  <si>
    <t>HB1296 HD2 SD2 CD1</t>
  </si>
  <si>
    <t>State Hydrogen Implementation Coordinator; Working Group</t>
  </si>
  <si>
    <t>Designates the State Hydrogen Implementation Coordinator. Establishes a Hydrogen Implementation Working Group. (HB1296 CD1)</t>
  </si>
  <si>
    <t>S 6/10/2015: Act 098, 06/08/2015 (Gov. Msg. No. 1198).</t>
  </si>
  <si>
    <t>KEOHOKALOLE, HASHEM, ICHIYAMA, C. LEE, LOWEN, LUKE, NISHIMOTO, YAMASHITA, Brower, Cachola, Fukumoto Chang, Ing, Johanson, Jordan, Kong, Rhoads, Ward</t>
  </si>
  <si>
    <t>HB1509 HD3 SD2 CD1</t>
  </si>
  <si>
    <t>University of Hawaii; Energy</t>
  </si>
  <si>
    <t>Requires UH to establish collective goal of becoming net-zero with respect to energy use by January 1, 2035. (HB1509 CD1)</t>
  </si>
  <si>
    <t>S 6/10/2015: Act 099, 06/08/2015 (Gov. Msg. No. 1199).</t>
  </si>
  <si>
    <t>C. LEE, LUKE</t>
  </si>
  <si>
    <t>SB1050 SD2 HD3 CD1</t>
  </si>
  <si>
    <t>Community-based Renewable Energy Program; Community-based Renewable Energy Tariff; Public Utilities Commission</t>
  </si>
  <si>
    <t>Requires electric utilities to file proposed community-based renewable energy tariffs with the public utilities commission by October 1, 2015. Authorizes ratepayer participation in eligible community-based renewable energy projects. (CD1)</t>
  </si>
  <si>
    <t>S 6/10/2015: Act 100, 06/08/2015 (Gov. Msg. No. 1200).</t>
  </si>
  <si>
    <t>GABBARD, RUDERMAN, Baker, Dela Cruz, Ihara, Kidani, Nishihara, Riviere, Taniguchi</t>
  </si>
  <si>
    <t>SB1211 SD1 HD1 CD1</t>
  </si>
  <si>
    <t>Major Disaster Fund; Expenditure Ceiling; Increase; Reports; Appropriation</t>
  </si>
  <si>
    <t>Increases the expenditure ceiling on Major Disaster Fund moneys. Requires the Adjutant General to report any allotment of fund moneys or any expenditure of fund moneys to the Legislature within one month of the allotment or expenditure. Appropriates funds for deposit into the Major Disaster Fund. (CD1)</t>
  </si>
  <si>
    <t>S 6/23/2015: Act 129, 06/19/2015 (Gov. Msg. No. 1229).</t>
  </si>
  <si>
    <t>TOKUDA, INOUYE, KAHELE, KOUCHI, RUDERMAN</t>
  </si>
  <si>
    <t>SB1180 SD2 HD1 CD1</t>
  </si>
  <si>
    <t>Metropolitan Planning Organizations; Appropriation</t>
  </si>
  <si>
    <t>Creates a new chapter in HRS relating to metropolitan planning organizations. Requires an annual report. Repeals chapter 279E, HRS. Transfers the balance in the OMPO revolving fund to the Oahu transportation management area metropolitan planning organization revolving fund. Appropriates funds. (CD1)</t>
  </si>
  <si>
    <t>S 6/23/2015: Act 132, 06/19/2015 (Gov. Msg. No. 1232).</t>
  </si>
  <si>
    <t>HARIMOTO, ESPERO, INOUYE, KIDANI, NISHIHARA, RIVIERE, Kim</t>
  </si>
  <si>
    <t>SB892 SD2 HD3 CD1</t>
  </si>
  <si>
    <t>Hawaii Resilience and Sustainability Strategy; Appropriation</t>
  </si>
  <si>
    <t>Makes various appropriations for the Hawaii resilience and sustainability strategy. (CD1)</t>
  </si>
  <si>
    <t>H 7/1/2015: Act 143, on 06/26/2015 (Gov. Msg. No. 1244).</t>
  </si>
  <si>
    <t>ENGLISH, CHUN OAKLAND, GALUTERIA, Baker, Inouye, Nishihara, Ruderman</t>
  </si>
  <si>
    <t>HB1513 HD1 SD2 CD1</t>
  </si>
  <si>
    <t>Alternative Energy Research; Grants; High Technology Development Corporation; Office of Naval Research Matching Grant; Appropriation</t>
  </si>
  <si>
    <t>Authorizes the High Technology Development Corporation to provide 50 per cent matching grants to Hawaii awardees of alternative energy research grants from the Office of Naval Research. Makes appropriations. (HB1513 CD1)</t>
  </si>
  <si>
    <t>H 7/1/2015: Act 159, on 06/26/2015 (Gov. Msg. No. 1260).</t>
  </si>
  <si>
    <t>C. LEE, EVANS, ING, LOWEN, LUKE, MCKELVEY, MIZUNO</t>
  </si>
  <si>
    <t>§486J-10 (repealed)</t>
  </si>
  <si>
    <t>SB717 SD2 HD1 CD1</t>
  </si>
  <si>
    <t>Ethanol; Motor Vehicles; Energy Efficiency</t>
  </si>
  <si>
    <t>Repeals existing requirement that gasoline for motor vehicles be composed of ten per cent ethanol. Effective December 31, 2015. (CD1)</t>
  </si>
  <si>
    <t>H 7/1/2015: Act 161, on 06/26/2015 (Gov. Msg. No. 1262).</t>
  </si>
  <si>
    <t>BAKER, CHUN OAKLAND, DELA CRUZ, ENGLISH, GABBARD, GREEN, KAHELE, KIDANI, NISHIHARA, RIVIERE, RUDERMAN, WAKAI, Espero, Galuteria, Ihara, Keith-Agaran, L. Thielen</t>
  </si>
  <si>
    <t>SB1316 SD2 HD2 CD1</t>
  </si>
  <si>
    <t>Electric Vehicle; Electric Vehicle Charging System Installation</t>
  </si>
  <si>
    <t>Establishes a working group to examine the issues regarding requests to the board of directors of an association of apartment owners, condominium association, cooperative housing corporation, or planned community association regarding the installation of electric vehicle charging systems. (CD1)</t>
  </si>
  <si>
    <t>H 7/1/2015: Act 164, on 06/26/2015 (Gov. Msg. No. 1265).</t>
  </si>
  <si>
    <t>GABBARD, ESPERO, GREEN, INOUYE, English, Nishihara</t>
  </si>
  <si>
    <t>SB359 SD1 HD1 CD1</t>
  </si>
  <si>
    <t>Energy; Barrel Tax; Environmental Response, Energy, and Food Security Tax; Environmental Response Revolving Fund</t>
  </si>
  <si>
    <t>Applies the state environmental response, energy, and food security tax to fossil fuels other than petroleum products and bases the tax on one million British thermal units. Removes the sunset of the various funds related to the barrel tax. Clarifies the purposes for which the environmental response revolving fund may be used. Provides for the transfer of moneys from the environmental response revolving fund into the general fund. Requires the Director of Health to report to the Legislature information regarding the environmental response revolving fund. (CD1)</t>
  </si>
  <si>
    <t>S 7/2/2015: Act 185, 07/01/2015 (Gov. Msg. No. 1286).</t>
  </si>
  <si>
    <t>GABBARD, CHUN OAKLAND, GALUTERIA, GREEN, RIVIERE, RUDERMAN</t>
  </si>
  <si>
    <t>SB1096 SD1 HD2 CD1</t>
  </si>
  <si>
    <t>On-bill Financing; On-bill Repayment; Public Utilities Commission; Electric Utilities; Billing and Collections</t>
  </si>
  <si>
    <t>Exempts electric utilities acting as billing and collections agents for an on-bill program from various state taxes and state laws regulating financial institutions, escrow depositories, or collection agencies. (CD1)</t>
  </si>
  <si>
    <t>S 7/6/2015: Act 201, 07/02/2015 (Gov. Msg. No. 1302).</t>
  </si>
  <si>
    <t>KIM (Introduced by request of another party)</t>
  </si>
  <si>
    <t>HB1273 HD2 SD2 CD1</t>
  </si>
  <si>
    <t>Agricultural Land; Permissible Use; Hydroelectric Facilities</t>
  </si>
  <si>
    <t>Includes hydroelectric facilities that generate up to 500 kilowatts of electricity as a permissible use on agricultural lands if the hydroelectric facilities are accessory to agricultural activities for agricultural use only and if certain other conditions are met. (HB1273 CD1)</t>
  </si>
  <si>
    <t>H 7/14/2015: Act 228, on 07/13/2015 (Gov. Msg. No. 1337).</t>
  </si>
  <si>
    <t>TOKIOKA, CULLEN, HASHEM, ICHIYAMA, ITO, JORDAN, KAWAKAMI, MIZUNO, SAY, TAKAYAMA, TSUJI, YAMANE, YAMASHITA, Choy</t>
  </si>
  <si>
    <t>SB2138 SD1</t>
  </si>
  <si>
    <t>Neighborhood Electric Vehicles; Definition; Passenger Capacity; Weight Rating</t>
  </si>
  <si>
    <t>Aligns the definitions of "neighborhood electric vehicle" in sections 286-2 and 291C-1, HRS, for consistency, and increases the maximum weight rating requirement in both definitions to 3,000 pounds. (SD1)</t>
  </si>
  <si>
    <t>S 4/22/2014: Act 023, 4/17/2014 (Gov. Msg. No. 1123).</t>
  </si>
  <si>
    <t>TOKUDA, ESPERO, Dela Cruz, English, Gabbard, Kahele, Kouchi, Slom, Solomon</t>
  </si>
  <si>
    <t>SB2775 SD1 HD1</t>
  </si>
  <si>
    <t>Solar Energy Facility; Roads; Class A Agricultural Land; Tax Dedication Status; Agricultural Conservation Easement</t>
  </si>
  <si>
    <t>Permits a solar energy facility on class A agricultural lands if the facility is located on a paved or unpaved road that is established by December 31, 2013, and the parcel upon which the facility is located has a valid agricultural conservation easement or county tax dedication status; the road allows for vehicular traffic, and the facility has a special use permit. Provides for continued operations after the repeal date. Repeals June 30, 2019. (SB2775 HD1)</t>
  </si>
  <si>
    <t>S 4/30/2014: Act 052, 4/28/2014 (Gov. Msg. No. 1152).</t>
  </si>
  <si>
    <t>DELA CRUZ, KIDANI, Nishihara, Solomon</t>
  </si>
  <si>
    <t>SB2658 SD3 HD2</t>
  </si>
  <si>
    <t>Solar Energy; Agricultural Land</t>
  </si>
  <si>
    <t>Allows solar energy facilities to occupy no more than 10% of a parcel, or 20 acres of land, within agricultural lands with soil classified as overall productivity rating class B or C if a special use permit has been granted and the area occupied by the solar energy facilities is also made available for compatible agricultural activities. Requires that solar energy facilities be decommissioned and removed within 12 months of the conclusion of operation. (SB2658 HD2)</t>
  </si>
  <si>
    <t>S 4/30/2014: Act 055, 4/30/2014 (Gov. Msg. No. 1155).</t>
  </si>
  <si>
    <t>GABBARD, CHUN OAKLAND, Galuteria, Ihara</t>
  </si>
  <si>
    <t>Hawaii Climate Adaptation Initiative Act</t>
  </si>
  <si>
    <t>HB1714 HD1 SD2 CD1</t>
  </si>
  <si>
    <t>Majority Package; Climate Change Adaptation Planning; Interagency Climate Adaptation Committee; Appropriation</t>
  </si>
  <si>
    <t>Addresses climate change adaptation by establishing the interagency climate adaptation committee under the DLNR to develop a sea level rise vulnerability and adaptation report that addresses sea level rise impacts statewide to 2050. Tasks the office of planning with establishing and implementing strategic climate adaptation plans and policy recommendations using the sea level rise vulnerability and adaptation report as a framework for addressing other statewide climate impacts identified under Act 286, Session Laws of Hawaii 2012. Appropriates funds for staffing and resources. (HB1714 CD1)</t>
  </si>
  <si>
    <t>S 6/13/2014: Act 083, 6/9/2014 (Gov. Msg. No. 1183).</t>
  </si>
  <si>
    <t>SOUKI, AQUINO, AWANA, BELATTI, BROWER, CABANILLA, CACHOLA, CARROLL, CHOY, CREAGAN, CULLEN, EVANS, HANOHANO, HAR, ICHIYAMA, ING, KAWAKAMI, KOBAYASHI, C. LEE, LOWEN, LUKE, MCKELVEY, MIZUNO, MORIKAWA, NAKASHIMA, NISHIMOTO, OHNO, ONISHI, OSHIRO, RHOADS, SAIKI, SAY, TAKAI, TAKAYAMA, TAKUMI, TOKIOKA, TSUJI, WOODSON, WOOLEY, YAMANE, YAMASHITA</t>
  </si>
  <si>
    <t>§269-134 (no link)</t>
  </si>
  <si>
    <t>SB2809 SD1 HD1 CD1</t>
  </si>
  <si>
    <t>Public Utilities Commission; Utility Ratemaking; Used; Useful</t>
  </si>
  <si>
    <t>Aligns statutory language regarding utility ratemaking with widely accepted utility ratemaking principles and ratemaking practices already applied in Hawaii by allowing utilities in the State the opportunity to earn a fair return on utility property that is "used and useful" for public utility purposes. (CD1)</t>
  </si>
  <si>
    <t>S 6/18/2014: Act 095, 6/16/2014 (Gov. Msg. No. 1196).</t>
  </si>
  <si>
    <t>SB2657 SD2 HD1 CD1</t>
  </si>
  <si>
    <t>Solar Energy Device; Warranty; Contractors</t>
  </si>
  <si>
    <t>Requires a contractor that installs a solar energy device to notify the private entity that installation might void the roofing warranties or guarantees. Unless the private entity forgoes the roofing warranty or guarantee, requires a contractor that installs a solar energy device to obtain written approval from the roof manufacturer and follow written instructions for waterproofing roof penetrations from the roof manufacturer. Requires a roofing contractor that waterproofs roof penetrations related to the installation of a solar energy device to honor the roof warranty or guarantee; provided that if either the roofing contractor's guaranty or the roofing manufacturer's warranty is no longer in effect, the contractor who installs the solar energy device and waterproofs the penetrations shall apply the contractor's or lessor's standard labor and workmanship warranty. (CD1)</t>
  </si>
  <si>
    <t>S 6/23/2014: Act 106, 6/20/2014 (Gov. Msg. No. 1207).</t>
  </si>
  <si>
    <t>GABBARD, English, Espero, Galuteria, Ihara, Kahele, Ruderman, Taniguchi</t>
  </si>
  <si>
    <t>SB2196 SD2 HD1 CD1</t>
  </si>
  <si>
    <t>Energy; Energy Systems Development Special Fund</t>
  </si>
  <si>
    <t>Re-establishes the energy systems development special fund, which was repealed. Extends the repeal of various allocations of the environmental response, energy, and food security tax from 2015 to 2030. (CD1)</t>
  </si>
  <si>
    <t>S 6/23/2014: Act 107, 6/20/2014 (Gov. Msg. No. 1208).</t>
  </si>
  <si>
    <t>GABBARD, CHUN OAKLAND, Ige, Ihara, Kahele, Kidani</t>
  </si>
  <si>
    <t>SB2948 SD1 HD1 CD2</t>
  </si>
  <si>
    <t>Public Utilities Commission; Transfer of Attached Agency; Personnel; Authority; Expenditures; Public Utilities Commission Special Fund; Division of Consumer Advocacy; Appropriation</t>
  </si>
  <si>
    <t>Transfers the administrative placement of the public utilities commission from the department of budget and finance to the department of commerce and consumer affairs. Clarifies the public utilities commission's authority concerning standard administrative practices, including operational expenditures and the hiring of personnel. Enables the chair of the public utilities commission to appoint, employ, and dismiss an executive officer, fiscal officer, and personnel officer. Establishes that the executive director of the division of consumer advocacy shall be the consumer advocate. Appropriates funds to effectuate the transfer of the public utilities commission and for the hiring of an executive officer, fiscal officer, and personnel officer. (CD2)</t>
  </si>
  <si>
    <t>S 6/23/2014: Act 108, 6/20/2014 (Gov. Msg. No. 1209).</t>
  </si>
  <si>
    <t>BAKER, KAHELE, Espero, Nishihara</t>
  </si>
  <si>
    <t>HB1943 HD2 SD2 CD1</t>
  </si>
  <si>
    <t>Grid Modernization; Hawaii Electric System; Public Utilities Commission;</t>
  </si>
  <si>
    <t>Amends the public utilities commission principles regarding the modernization of the electric grid. (HB1943 CD1)</t>
  </si>
  <si>
    <t>S 6/23/2014: Act 109, 6/20/2014 (Gov. Msg. No. 1210).</t>
  </si>
  <si>
    <t>C. LEE, BELATTI, BROWER, CREAGAN, HASHEM, ICHIYAMA, ING, JOHANSON, LOWEN, LUKE, MCKELVEY, NISHIMOTO, OHNO, ONISHI, TAKAI, TAKAYAMA, TAKUMI, THIELEN, WOODSON, WOOLEY, Oshiro, Saiki</t>
  </si>
  <si>
    <t>SB2731 SD2 HD2</t>
  </si>
  <si>
    <t>Car-sharing Vehicle Surcharge Tax</t>
  </si>
  <si>
    <t>Establishes a car-sharing vehicle surcharge tax. (SB2731 HD2)</t>
  </si>
  <si>
    <t>S 6/23/2014: Act 110, 6/20/2014 (Gov. Msg. No. 1211).</t>
  </si>
  <si>
    <t>ENGLISH, BAKER, CHUN OAKLAND, GABBARD, GALUTERIA, KEITH-AGARAN, KIDANI, Ige, Ihara, Shimabukuro, Solomon</t>
  </si>
  <si>
    <t>HB849 HD2 SD2 CD1</t>
  </si>
  <si>
    <t>Department of Defense; Emergency Management</t>
  </si>
  <si>
    <t>Recodifies Hawaii's emergency management statutes by updating the statutes, clarifying the relationship between the state and county emergency management agencies, and delineating the emergency management functions and powers of the Governor and mayors. (HB849 CD1)</t>
  </si>
  <si>
    <t>S 6/23/2014: Act 111, 6/20/2014 (Gov. Msg. No. 1212).</t>
  </si>
  <si>
    <t>HB1951 HD1 SD2 CD1</t>
  </si>
  <si>
    <t>Special Purpose Revenue Bond; SPRB; Seawater Air Conditioning</t>
  </si>
  <si>
    <t>Extends the authorization of the issuance of special purpose revenue bonds to Honolulu Seawater Air Conditioning, LLC, for the purpose of design and construction of a seawater air conditioning district cooling system in downtown Honolulu, for an additional five years. (HB1951 CD1)</t>
  </si>
  <si>
    <t>S 6/27/2014: Act 150, 6/27/2014 (Gov. Msg. No. 1253).</t>
  </si>
  <si>
    <t>HB2543 SD1 CD1</t>
  </si>
  <si>
    <t>BioTork Hawaii LLC; Biofuels; Special Purpose Revenue Bonds</t>
  </si>
  <si>
    <t>Authorizes the issuance of special purpose revenue bonds of up to $50,000,000 for BioTork Hawaii LLC for the development and operation of a facility to convert agricultural crops and by-products to biofuels and high-protein feed. (HB2543 CD1)</t>
  </si>
  <si>
    <t>S 7/3/2014: Act 177, 7/1/2014 (Gov. Msg. No. 1280).</t>
  </si>
  <si>
    <t>CULLEN, AQUINO, KAWAKAMI, LUKE, TOKIOKA, YAMANE, Onishi</t>
  </si>
  <si>
    <t>HB1942 HD1 SD1 CD1</t>
  </si>
  <si>
    <t>Special Purpose Revenue Bonds; Princeton Energy Group or Related Special Purpose Entity; Renewable Energy Project; Energy Storage Technology</t>
  </si>
  <si>
    <t>Authorizes the issuance of special purpose revenue bonds to assist Princeton Energy Group or Princeton Energy Group's related entity, Ikehu Molokai LLC, with the financing and refinancing costs relating to the planning, design, and construction of a renewable energy project with energy storage technology on the island of Molokai. (HB1942 CD1)</t>
  </si>
  <si>
    <t>S 7/3/2014: Act 183, 7/1/2014 (Gov. Msg. No. 1286).</t>
  </si>
  <si>
    <t>C. LEE, CARROLL</t>
  </si>
  <si>
    <t>SB2742 SD1 HD1 CD1</t>
  </si>
  <si>
    <t>Pacific-Asia Institute for Resilience and Sustainability</t>
  </si>
  <si>
    <t>Establishes the Pacific-Asia institute for resilience and sustainability to provide the structure and opportunity for a new generation of leaders to emerge who possess the ability to address Hawaii and the Pacific-Asia region's risks from natural and man-made hazards and to develop solutions for sustainable economic growth within the region's unique physical and cultural diversity. (CD1)</t>
  </si>
  <si>
    <t>S 7/8/2014: Act 229, 7/7/2014 (Gov. Msg. No. 1339).</t>
  </si>
  <si>
    <t>ENGLISH, CHUN OAKLAND, GALUTERIA, SOLOMON, Baker, Dela Cruz, Gabbard, Ige, Ihara, Kahele, Keith-Agaran, Kouchi, Nishihara, Shimabukuro, Tokuda, Wakai</t>
  </si>
  <si>
    <t xml:space="preserve">Transportation </t>
  </si>
  <si>
    <t>SB479 SD2</t>
  </si>
  <si>
    <t>Statewide Transportation Planning; Oahu Metropolitan Planning Organization</t>
  </si>
  <si>
    <t>Updates the membership of the Metropolitan Planning Organization policy committee to comply with the Moving Ahead for Progress in the 21st Century Act, Public Law 112-141. (SD2)</t>
  </si>
  <si>
    <t>S 4/17/2013: Act 012, 4/16/2013 (Gov. Msg. No. 1112).</t>
  </si>
  <si>
    <t>ENGLISH</t>
  </si>
  <si>
    <t>SB1039</t>
  </si>
  <si>
    <t>Reporting; Public Utilities Commission</t>
  </si>
  <si>
    <t>Consolidates the submission of reports made by the Public Utilities Commission on a fiscal year basis to the Legislature within the Commission's annual report required under section 269-5, Hawaii Revised Statutes.</t>
  </si>
  <si>
    <t>S 4/19/2013: Act 024, 4/18/2013 (Gov. Msg. No. 1124).</t>
  </si>
  <si>
    <t>SB1040</t>
  </si>
  <si>
    <t>Grid Infrastructure Modernization Technology; Electric Utilities; Electric Systems; Public Utilities Commission</t>
  </si>
  <si>
    <t>Authorizes the Public Utilities Commission to consider the value of implementing advanced grid modernization technology in the State.</t>
  </si>
  <si>
    <t>S 4/23/2013: Act 034, 4/22/2013 (Gov. Msg. No. 1134).</t>
  </si>
  <si>
    <t>SB120 SD1</t>
  </si>
  <si>
    <t>Public Utilities Commission; Electric Utilities; Economic Incentives; Cost Recovery</t>
  </si>
  <si>
    <t>Authorizes the public utilities commission to establish a policy to implement economic incentives and cost recovery regulatory mechanisms to induce and accelerate electric utilities' cost reduction efforts, encourage greater utilization of renewable energy, accelerate the retirement of utility fossil generation, and increase investments to modernize the State's electrical grids. (SD1)</t>
  </si>
  <si>
    <t>S 4/23/2013: Act 037, 4/22/2013 (Gov. Msg. No. 1137).</t>
  </si>
  <si>
    <t>GALUTERIA</t>
  </si>
  <si>
    <t>SB1045 SD1 HD2</t>
  </si>
  <si>
    <t>Electric Cooperatives; Waiver; Exemption; Public Utilities Commission; Division of Consumer Advocacy</t>
  </si>
  <si>
    <t>Authorizes the Public Utilities Commission to waive or exempt an electric cooperative operating in the State from compliance with the provisions of chapter 269, Hawaii Revised Statutes, as well as any other applicable charters, franchises, rules, decisions, orders, or any other laws. (SB1045 HD2)</t>
  </si>
  <si>
    <t>S 5/1/2013: Act 057, 4/30/2013 (Gov. Msg. No. 1157).</t>
  </si>
  <si>
    <t>HB800 HD1 SD2</t>
  </si>
  <si>
    <t>Emergency Appropriation; DBEDT; Hawaii Refinery Task Force</t>
  </si>
  <si>
    <t>Makes an emergency appropriation from the Energy Security Special Fund to staff and support the Hawaii Refinery Task Force. (SD2)</t>
  </si>
  <si>
    <t>S 5/24/2013: Act 78, 5/21/2013 (Gov. Msg. No. 1178).</t>
  </si>
  <si>
    <t>Act 177, Session Laws of Hawaii 2007, is amended by Section 1 subsection (c) and Section 4</t>
  </si>
  <si>
    <t>SB1042 SD2 HD1 CD1</t>
  </si>
  <si>
    <t>Public Utilities Commission; Staffing</t>
  </si>
  <si>
    <t>Improves the flexibility of the public utilities commission to hire professional staff. Clarifies staff who may be appointed by the chairperson of the commission. Repeals existing position staff descriptions for the commission under Act 177, Session Laws of Hawaii 2007. (CD1)</t>
  </si>
  <si>
    <t>S 6/18/2013: Act 104, 6/14/2013 (Gov. Msg. No. 1204).</t>
  </si>
  <si>
    <t>SB23 SD1 HD1 CD1</t>
  </si>
  <si>
    <t>Special Purpose Revenue Bonds; Kaiuli Energy, LLC; Seawater Air Conditioning District Cooling Facility and Chilled Water Distribution System</t>
  </si>
  <si>
    <t>Authorizes the issuance of special purpose revenue bonds to assist Kaiuli Energy, LLC, with the financing of the planning, design, and construction of a seawater air conditioning district cooling facility and chilled water distribution system. (CD1)</t>
  </si>
  <si>
    <t>S 6/18/2013: Act 129, 6/14/2013 (Gov. Msg. No. 1229).</t>
  </si>
  <si>
    <t>GABBARD, IHARA, Ige, Wakai</t>
  </si>
  <si>
    <t>SB1087 SD2 HD3 CD1</t>
  </si>
  <si>
    <t>Green Infrastructure Loan Program; Public Benefits Fee; Appropriation</t>
  </si>
  <si>
    <t>Establishes a regulatory financing structure that authorizes the PUC and DBEDT to provide low-cost loans for green infrastructure equipment to achieve measurable cost savings and Hawaii's clean energy goals. Appropriates funds. Requires a report by DBEDT to the legislature. Requires a report by the Hawaii green infrastructure authority to the Legislature. (CD1)</t>
  </si>
  <si>
    <t>S 7/2/2013: Act 211, 6/27/2013 (Gov. Msg. No. 1314).</t>
  </si>
  <si>
    <t>HB811 HD2 SD1</t>
  </si>
  <si>
    <t>Energy Industry Information Reporting Act; Public Utilities Commission; Department of Business, Economic Development, and Tourism; Registration</t>
  </si>
  <si>
    <t>Amends the responsibilities and powers of the Public Utilities Commission in receiving energy industry data information registrations, and authorizes the Department of Business, Economic Development, and Tourism to receive such registrations; and eliminates the Commission's powers concerning the oversight and examination of energy distributors in relation to energy industry information reporting under chapter 486J, Hawaii Revised Statutes. (SD1)</t>
  </si>
  <si>
    <t>S 7/9/2013: Act 259, 7/3/2013 (Gov. Msg. No. 1362).</t>
  </si>
  <si>
    <t>HB1405 HD2 SD2 CD1</t>
  </si>
  <si>
    <t>Renewable Energy; Public Utilities Commission; Public Benefits Fee</t>
  </si>
  <si>
    <t>Requires the Public Utilities Commission to include a summary of the power purchase agreements in effect during the fiscal year in its annual report to the Governor. Clarifies the use of the public benefits fee under section 269-121, Hawaii Revised Statutes, to support clean energy technology, demand response technology, and energy use reduction, and demand-side management infrastructure. Effective July 1, 2013. (HB1405 CD1)</t>
  </si>
  <si>
    <t>S 7/9/2013: Act 260, 7/3/2013 (Gov. Msg. No. 1363).</t>
  </si>
  <si>
    <t>SB19 SD1 HD2 CD1</t>
  </si>
  <si>
    <t>Renewable Energy; Landlords; Lessors; Public Utility</t>
  </si>
  <si>
    <t>Exempts landlords and lessors who install renewable energy systems on their property and provide, sell, or transmit electricity generated from those renewable energy systems to tenants or lessees on the premises from the definition of public utility, under certain conditions. (CD1)</t>
  </si>
  <si>
    <t>S 7/9/2013: Act 261, 7/3/2013 (Gov. Msg. No. 1364).</t>
  </si>
  <si>
    <t>GABBARD, CHUN OAKLAND, RUDERMAN</t>
  </si>
  <si>
    <t>HB1149 HD3 SD2 CD1</t>
  </si>
  <si>
    <t>Wind Energy Facilities; Decommissioning</t>
  </si>
  <si>
    <t>Requires a wind energy facility owner to be responsible for facility decommissioning and to provide evidence of financial security unless the owner has an existing lease or other agreement that provides for decommissioning. Effective upon approval. (HB1149 CD1)</t>
  </si>
  <si>
    <t>S 7/9/2013: Act 262, 7/3/2013 (Gov. Msg. No. 1365).</t>
  </si>
  <si>
    <t>C. LEE, EVANS, HANOHANO, ING, MORIKAWA, NISHIMOTO</t>
  </si>
  <si>
    <t>HB858 HD1 SD1 CD1</t>
  </si>
  <si>
    <t>Hawaii Strategic Development Corporation; HI Growth Initiative</t>
  </si>
  <si>
    <t>Appropriates funds to the Hawaii Strategic Development Corporation for the HI Growth Initiative, an investment program to develop an ecosystem to support high-growth entrepreneurial companies in the State. Requires report to Legislature. Appropriation. Effective July 1, 2013. (HB858 CD1)</t>
  </si>
  <si>
    <t>S 7/9/2013: Act 274, 7/9/2013 (Gov. Msg. No. 1380).</t>
  </si>
  <si>
    <t>Public Utilities Commission; Electric Utility Companies; Cost Recovery; Imputed Debt</t>
  </si>
  <si>
    <t>Authorizes the Public Utilities Commission to allow electric utility companies to recover all power purchase costs that have been approved by the Commission. (SD1)</t>
  </si>
  <si>
    <t>S 4/24/2012: Act 055, 4/23/2012 (Gov. Msg. No. 1155).</t>
  </si>
  <si>
    <t>TSUTSUI (Introduced by request of another party)</t>
  </si>
  <si>
    <t>Electric Vehicles</t>
  </si>
  <si>
    <t>Clarifies the electric vehicle parking requirement. Allows an electric vehicle parking space with a charging system to be located anywhere in the parking lot or structure. Prohibits parking spaces designated for electric vehicles from displacing or reducing accessible stalls required by the Americans with Disabilities Act Accessibility Guidelines. Effective January 1, 2013, imposes a warning on any person who parks an unauthorized vehicle in a space designated for electric vehicles. (SB2747 HD2)</t>
  </si>
  <si>
    <t>S 4/27/2012: Act 089, 4/26/2012 (Gov. Msg. No. 1190).</t>
  </si>
  <si>
    <t>Geothermal Resources; Exploration; Subzones</t>
  </si>
  <si>
    <t>Differentiates between "geothermal resources exploration" and "geothermal resources development". Designates "geothermal resources exploration" and "geothermal resources development" as permissible uses in all state land use districts and conservation district zones. Repeals geothermal resource subzone provisions under state land use law. (SB3003 HD2)</t>
  </si>
  <si>
    <t>S 4/30/2012: Act 097, 4/30/2012 (Gov. Msg. No. 1198).</t>
  </si>
  <si>
    <t>KAHELE, CHUN OAKLAND, DELA CRUZ, ESPERO, GALUTERIA, GREEN, SHIMABUKURO, SOLOMON, Gabbard, Hee, Ihara, Kidani, Nishihara, Ryan, Slom, Taniguchi, Wakai</t>
  </si>
  <si>
    <t>Public Utilities Commission; Electric Utility Rates</t>
  </si>
  <si>
    <t>Requires the Public Utilities Commission, in exercising its authority and duties, to consider the costs and benefits of a diverse fossil fuel portfolio and of maximizing the efficiency of all electric utility assets to lower and stabilize the cost of electricity, without subverting the electric utilities' obligation to meet renewable portfolio standards. (SD2)</t>
  </si>
  <si>
    <t>S 5/11/2012: Act 099, 5/10/2012 (Gov. Msg. No. 1201).</t>
  </si>
  <si>
    <t>MORITA</t>
  </si>
  <si>
    <t>Act 253, Session Laws of Hawaii 2007, is amended by Section 8</t>
  </si>
  <si>
    <t>Energy Systems Development Special Fund; Barrel Tax</t>
  </si>
  <si>
    <t>Extends the repeal date of the energy systems development special fund and periodic evaluation and plan of action requirements of the special fund to 2013 to match that of the environmental response, energy, and food security tax. Effective June 29, 2012. (HB1726 CD1)</t>
  </si>
  <si>
    <t>H 6/26/2012: Act 151, on 6/25/2012 (Gov. Msg. No. 1254).</t>
  </si>
  <si>
    <t>COFFMAN</t>
  </si>
  <si>
    <t>Act 165, Session Laws of Hawaii 2007, is amended by Sections 4 and 5</t>
  </si>
  <si>
    <t>Extends the lapsing date to June 30, 2015, of the special purpose revenue bonds issued to assist Honolulu Seawater Air Conditioning in building seawater air conditioning projects on Oahu. Effective June 29, 2012. (SB745 HD2)</t>
  </si>
  <si>
    <t>H 6/26/2012: Act 155, on 6/25/2012 (Gov. Msg. No. 1258).</t>
  </si>
  <si>
    <t>FUKUNAGA</t>
  </si>
  <si>
    <t>Interisland Electric Transmission Cable System</t>
  </si>
  <si>
    <t>Establishes a regulatory structure for the installation and implementation of an interisland high voltage electric transmission cable system and for the construction of on-island transmission infrastructure. Effective July 1, 2012. (SB2785 HD2)</t>
  </si>
  <si>
    <t>S 6/27/2012: Act 165, 6/27/2012 (Gov. Msg. No. 1268).</t>
  </si>
  <si>
    <t>Electricity; Reliability Standards; Interconnection Requirements</t>
  </si>
  <si>
    <t>Authorizes the Public Utilities Commission to: (1) Develop, adopt, and enforce reliability standards and interconnection requirements; and (2) Contract for the performance of related duties with a party that will serve as the Hawaii electricity reliability administrator. Authorizes the collection of a Hawaii electricity reliability surcharge to be collected by Hawaii's electric utilities. (CD1)</t>
  </si>
  <si>
    <t>S 6/27/2012: Act 166, 6/27/2012 (Gov. Msg. No. 1269).</t>
  </si>
  <si>
    <t>Land Use; Agricultural Districts; Photovoltaic Systems</t>
  </si>
  <si>
    <t>Authorizes the use of photovoltaic systems, biogas, and other small-scale renewable energy systems producing energy solely for use in the agricultural activities of the fee or leasehold owner of property in agricultural districts. (SD1)</t>
  </si>
  <si>
    <t>S 6/27/2012: Act 167, 6/27/2012 (Gov. Msg. No. 1270).</t>
  </si>
  <si>
    <t>CHANG, HAR, HASHEM, HERKES, ICHIYAMA, ITO, SOUKI, TSUJI</t>
  </si>
  <si>
    <t>Act 290, Session Laws of Hawaii 1997 (repealed)</t>
  </si>
  <si>
    <t>Repeals Act 290, Session Laws of Hawaii 1997. Authorizes the Department of Transportation to adopt rules for the registration of, and issuance of license plates for, electric vehicles. Exempts electric vehicles from parking fees under certain conditions. Sunsets June 30, 2020. (CD1)</t>
  </si>
  <si>
    <t>S 6/27/2012: Act 168, 6/27/2012 (Gov. Msg. No. 1271).</t>
  </si>
  <si>
    <t>Economic Development; Hawaii Strategic Development Corporation; Venture Accelerator Funding Program; Appropriation</t>
  </si>
  <si>
    <t>Establishes a venture accelerator funding program under the Hawaii strategic development corporation to assist the State's technology businesses to compete for investment capital. Appropriates funds; provided that up to $250,000 shall be expended for project oversight of program awardees. (CD1)</t>
  </si>
  <si>
    <t>S 6/27/2012: Act 170, 6/27/2012 (Gov. Msg. No. 1273).</t>
  </si>
  <si>
    <t>MCKELVEY, CHOY, YAMASHITA</t>
  </si>
  <si>
    <t>Environmental Impact Statements</t>
  </si>
  <si>
    <t>Authorizes an agency or an applicant to bypass the preparation of an environmental assessment and proceed directly with an environmental impact statement for proposed actions that are determined to require an environmental impact statement. (SB2281 HD1)</t>
  </si>
  <si>
    <t>S 6/27/2012: Act 172, 6/27/2012 (Gov. Msg. No. 1275).</t>
  </si>
  <si>
    <t>GABBARD, ENGLISH, RYAN, SHIMABUKURO, Galuteria, Wakai</t>
  </si>
  <si>
    <t>Community-Based Economic Development; Hydrogen Investment Capital Special Fund; High Technology Innovation Corporation</t>
  </si>
  <si>
    <t>Exempts grants made under the community-based economic development program from the Hawaii public procurement code; clarifies that moneys in the hydrogen investment capital special fund shall be expended by the Hawaii strategic development corporation; repeals the high technology innovation corporation on 6/30/2013. (CD1)</t>
  </si>
  <si>
    <t>S 7/10/2012: Act 240, 7/6/2012 (Gov. Msg. No. 1343).</t>
  </si>
  <si>
    <t>FUKUNAGA, Baker, Slom, Wakai</t>
  </si>
  <si>
    <t>Planning Act</t>
  </si>
  <si>
    <t>Planning Act; Priority Guidelines; Climate Change</t>
  </si>
  <si>
    <t>Creates a climate change adaptation policy for the State of Hawaii by amending the Hawaii State Planning Act to include climate change adaptation priority guidelines. (CD1)</t>
  </si>
  <si>
    <t>S 7/10/2012: Act 286, 7/9/2012 (Gov. Msg. No. 1403).</t>
  </si>
  <si>
    <t>Act 87, Session Laws of 2009, (repealed); Act 45, Session Laws of Hawaii 2011 (repealed)</t>
  </si>
  <si>
    <t>Environmental Impact Statements; Exemption</t>
  </si>
  <si>
    <t>Permanently amends chapter 343, Hawaii Revised Statutes, to clarify current exemptions for secondary actions and require the Office of Environmental Quality Control to determine which agency has the responsibility for determining whether an environmental assessment is required by the applicant except in situations involving exempt secondary actions. Repeals Act 87, Session Laws of Hawaii 2009, and Act 45, Session Laws of Hawaii 2011. (SB2873 CD2)</t>
  </si>
  <si>
    <t>S 7/10/2012: Act 312, 7/9/2012 (Gov. Msg. No. 1429).</t>
  </si>
  <si>
    <t>Renewable Energy; Public Utilities Commission</t>
  </si>
  <si>
    <t>Exempts certain third party owners and operators of on-site renewable energy systems from regulation as public utilities by the public utilities commission. (SD2)</t>
  </si>
  <si>
    <t>S 4/25/2011: Act 009, 4/25/2011 (Gov. Msg. No. 1109).</t>
  </si>
  <si>
    <t>GABBARD, Baker, Galuteria, Green, Ige, Ihara, Ryan</t>
  </si>
  <si>
    <t>Renewable Portfolio Standards</t>
  </si>
  <si>
    <t>Amends definition of "renewable electrical energy" to include, beginning 1/1/15, customer-sited, grid-connected renewable energy generation. (SD2)</t>
  </si>
  <si>
    <t>S 4/25/2011: Act 010, 4/25/2011 (Gov. Msg. No. 1110).</t>
  </si>
  <si>
    <t>BAKER, Galuteria</t>
  </si>
  <si>
    <t>Act 87, Session Laws of 2009, is amended by Section 4</t>
  </si>
  <si>
    <t>Environmental Impact Statements; Exceptions</t>
  </si>
  <si>
    <t>Extends the sunset date for EIS exceptions for certain primary actions from July 1, 2011, to July 1, 2013. Report to legislature by office of environmental quality control on Act 87, SLH 2009. (SD1)</t>
  </si>
  <si>
    <t>H 5/6/2011: Act 045, on 5/5/2011 (Gov. Msg. No. 1147).</t>
  </si>
  <si>
    <t>Public Utilities; Electronic Filing; Renewable Portfolio Standard; Public Utilities Commission</t>
  </si>
  <si>
    <t>Requires the public utilities commission to begin to accept filings and applications in paper form and electronically no later than July 1, 2011, and to accept either paper or electronic documents no later than July 1, 2013; authorizes an electric utility company and its subsidiaries to use an automatic rate adjustment clause to meet revenue requirements when aggregating renewable portfolios to meet renewable portfolio standards. (CD1)</t>
  </si>
  <si>
    <t>H 5/31/2011: Act 069, on 5/27/2011 (Gov. Msg. No. 1172).</t>
  </si>
  <si>
    <t>BAKER, CHUN OAKLAND, GREEN, IHARA, KIDANI, SHIMABUKURO, Espero, Fukunaga, Galuteria, Ige, Kahele, Kouchi, Nishihara, Ryan, Solomon, Taniguchi</t>
  </si>
  <si>
    <t>Special Purpose Revenue Bonds; Pacific Power and Water Company, Inc.</t>
  </si>
  <si>
    <t>Authorizes the issuance of special purpose revenue bonds to assist Pacific Power and Water Company, Inc. with the planning, permitting, designing, construction, equipping, and operating hydropower facilities throughout the State. Effective July 1, 2011. (HB855 CD1)</t>
  </si>
  <si>
    <t>H 6/9/2011: Act 087, on 6/8/2011 (Gov. Msg. No. 1190).</t>
  </si>
  <si>
    <t>SAY</t>
  </si>
  <si>
    <t>Special Purpose Revenue Bonds; Carbon Bio-Engineers, Inc.</t>
  </si>
  <si>
    <t>Authorizes issuance of special purpose revenue bonds for Carbon Bio-Engineers, Inc., for development of non-fossil fuel energy production. Effective July 1, 2011. (HB423 CD1)</t>
  </si>
  <si>
    <t>H 6/9/2011: Act 088, on 6/8/2011 (Gov. Msg. No. 1191).</t>
  </si>
  <si>
    <t>Act 110, Session Laws of Hawaii 2009 (repealed)</t>
  </si>
  <si>
    <t>Special Purpose Revenue Bonds; BioEnergy Hawaii</t>
  </si>
  <si>
    <t>Authorizes the issuance of special purpose revenue bonds to assist BioEnergy Hawaii, LLC, establish a cogeneration facility and related energy production facilities for electrical output or biofuels energy, or both. Repeals Act 110, Session Laws of Hawaii 2009, authorizing special purpose revenue bonds to assist BioEnergy Hawaii. Effective July 1, 2011. (HB1286 CD1)</t>
  </si>
  <si>
    <t>H 6/9/2011: Act 089, on 6/8/2011 (Gov. Msg. No. 1192).</t>
  </si>
  <si>
    <t>EVANS</t>
  </si>
  <si>
    <t>Public Utilities Commission; Renewable Energy</t>
  </si>
  <si>
    <t>Allows the Public Utilities Commission (PUC) to consider the benefits of capital improvements for renewable energy and energy efficiency despite the short-term expense. Requires the PUC to consider the need to reduce the State's reliance on fossil fuels. (CD1)</t>
  </si>
  <si>
    <t>S 6/16/2011: Act 109, 6/14/2011 (Gov. Msg. No. 1212).</t>
  </si>
  <si>
    <t>GABBARD, CHUN OAKLAND, KIDANI, SHIMABUKURO, Ihara, Kim, Ryan</t>
  </si>
  <si>
    <t>Dams and Reservoirs</t>
  </si>
  <si>
    <t>Requires BLNR to consider dams and reservoirs as important water resources for the State and acknowledge the need to maintain and operate them in a safe and feasible manner. (CD1)</t>
  </si>
  <si>
    <t>S 6/23/2011: Act 154, 6/23/2011 (Gov. Msg. No. 1257).</t>
  </si>
  <si>
    <t>DELA CRUZ, KIDANI, KOUCHI, NISHIHARA, Espero, Kahele, Solomon, Tokuda, Wakai</t>
  </si>
  <si>
    <t>Sustainability; State Planning</t>
  </si>
  <si>
    <t>Incorporates the definitions and guiding principles of the Hawaii 2050 sustainability plan into the Hawaii state planning act. (CD1)</t>
  </si>
  <si>
    <t>H 7/5/2011: Act 181, on 7/5/2011 (Gov. Msg. No. 1285).</t>
  </si>
  <si>
    <t>KAHELE, CHUN OAKLAND, ENGLISH, KIDANI, SHIMABUKURO, Baker, Gabbard, Galuteria, Green, Ihara, Nishihara, Ryan, Solomon, Tokuda, Wakai</t>
  </si>
  <si>
    <t>Photovoltaic; New Construction; Residential; Feasibility Study</t>
  </si>
  <si>
    <t>Establishes a working group to study the feasibility of requiring all new single-family residential construction to incorporate design elements and minimum equipment installation at the time of construction to facilitate the future adoption of a photovoltaic system. (CD1)</t>
  </si>
  <si>
    <t>S 7/11/2011: Act 198, 7/8/2011 (Gov. Msg. No. 1302).</t>
  </si>
  <si>
    <t>GABBARD, CHUN OAKLAND, Galuteria, Kidani, Taniguchi, Wakai</t>
  </si>
  <si>
    <t>Renewable Energy Facility Siting Process; Biofuel Production Facilities and Distribution Infrastructure</t>
  </si>
  <si>
    <t>Modifies the renewable energy facility siting process to include biofuel production facilities and distribution infrastructure with capacity to produce or distribute one hundred thousand gallons or more of biofuel annually. (CD1)</t>
  </si>
  <si>
    <t>S 7/11/2011: Act 199, 7/8/2011 (Gov. Msg. No. 1303).</t>
  </si>
  <si>
    <t>TSUTSUI (BR)</t>
  </si>
  <si>
    <t>Act 173, Session Laws of Hawaii 2009, is amended by Section 7</t>
  </si>
  <si>
    <t>Renewable Energy; Subdivision Requirements; Exemption</t>
  </si>
  <si>
    <t>Extends the repeal date of Act 173 (2009), which exempts renewable energy projects from subdivision requirements on State agricultural or conservation lands from July 1, 2013, to July 1, 2020. Clarifies that wind energy projects are included in the exemption. Makes conforming amendments to section 201N-13, HRS. (SD2)</t>
  </si>
  <si>
    <t>S 7/11/2011: Act 201, 7/8/2011 (Gov. Msg. No. 1305).</t>
  </si>
  <si>
    <t>MCKELVEY, MORITA</t>
  </si>
  <si>
    <t>Biofuel; Feasibility Study; Energy Resources Coordinator</t>
  </si>
  <si>
    <t>Requires the energy resources coordinator to conduct a study and issue a preliminary and final report on the conditions and policies necessary to expand biofuel production in the State to displace a significant amount of petroleum-based liquid fuel. Report to 2012 and 2013 legislature. (CD1)</t>
  </si>
  <si>
    <t>H 7/11/2011: Act 203, on 7/8/2011 (Gov. Msg. No. 1307).</t>
  </si>
  <si>
    <t>DELA CRUZ, FUKUNAGA, GALUTERIA, KOUCHI, NISHIHARA, TSUTSUI, WAKAI, Kim</t>
  </si>
  <si>
    <t>Renewable Energy; Energy Efficiency; Public Utilities Commission</t>
  </si>
  <si>
    <t>Directs the Public Utilities Commission (PUC) to investigate an On-bill Financing Program (Program) for residential electric utility customers to finance purchases of energy efficient or renewable energy devices and systems through their regular electric utility bills. Authorizes PUC to implement a Program by decision and order or by rules if the program is found to be viable. Effective July 1, 2011. (HB1520 CD1)</t>
  </si>
  <si>
    <t>H 7/11/2011: Act 204, on 7/8/2011 (Gov. Msg. No. 1308).</t>
  </si>
  <si>
    <t>Renewable Energy; Agricultural Land; Solar Energy Facilities</t>
  </si>
  <si>
    <t>Increases, with certain limitations, the areas within agricultural lands in which solar energy facilities may be constructed. (CD1)</t>
  </si>
  <si>
    <t>H 7/12/2011: Act 217, on 7/11/2011 (Gov. Msg. No. 1321).</t>
  </si>
  <si>
    <t>SOLOMON, Ige, Kahele, Kidani, Kim, Slom</t>
  </si>
  <si>
    <t>Greenways and Trials; Smart Development</t>
  </si>
  <si>
    <t>Requires the Office of Planning to establish a statewide system of greenways and trails. Effective July 1, 2011. (HB1405 CD1)</t>
  </si>
  <si>
    <t>H 7/12/2011: Act 233, on 7/12/2011 (Gov. Msg. No. 1337).</t>
  </si>
  <si>
    <t>JORDAN</t>
  </si>
  <si>
    <t>Renewable Energy; Gas Utility; Reporting Requirements</t>
  </si>
  <si>
    <t>Requires gas utility companies to annually report to the public utilities commission information on the use of renewable energy resources. Defines feedstock, total feedstock, and non-petroleum feedstock.</t>
  </si>
  <si>
    <t>S 4/16/2010: Act 030, 4/16/2010 (Gov. Msg. No. 488).</t>
  </si>
  <si>
    <t>GABBARD, CHUN OAKLAND, ESPERO, Fukunaga, Hee, Ige, Ihara, Sakamoto, Takamine, Tokuda</t>
  </si>
  <si>
    <t>Food and Energy Security</t>
  </si>
  <si>
    <t>RELATING TO GOVERNMENT.</t>
  </si>
  <si>
    <t>Establishes various initiatives to promote economic development for local food and energy businesses, ensures Hawaii is energy and food self-sufficient and sustainable to the maximum extent feasible, and helps Hawaii's natural resources and humankind adapt and be resilient to the inevitable challenges brought on by climate change. Increases and changes the name of the environmental response tax, and sunsets the tax on June 30, 2015. (HB2421 CD1)</t>
  </si>
  <si>
    <t>COFFMAN, AQUINO, AWANA, BELATTI, BERG, BROWER, CHANG, CHONG, CHOY, EVANS, HANOHANO, ITO, KEITH-AGARAN, C. LEE, MCKELVEY, MORITA, NAKASHIMA, B. OSHIRO, M. OSHIRO, SAIKI, SAY, TAKAI, TAKUMI, TSUJI, Tokioka, Wooley</t>
  </si>
  <si>
    <t>Linda Lingle, Colleen Hanabusa</t>
  </si>
  <si>
    <t>Act 79, Session Laws of Hawaii 2005, is amended by Sections 4 and 5</t>
  </si>
  <si>
    <t>Extends the authorization to issue special purpose revenue bonds for Honolulu Seawater Air Conditioning LLC. Effective June 29, 2010. (SB2544 HD1)</t>
  </si>
  <si>
    <t>S 5/5/2010: Act 80, 5/5/2010 (Gov. Msg. No. 538).</t>
  </si>
  <si>
    <t>FUKUNAGA, BAKER, Gabbard, Galuteria, Hee, Hooser, Ige, Ihara, Nishihara, Slom, Tokuda</t>
  </si>
  <si>
    <t>Public Utilities Commission; Division of Consumer Advocacy; Appropriation</t>
  </si>
  <si>
    <t>Appropriates moneys out of the public utilities commission special fund for the operations of the public utilities commission and the department of commerce and consumer affairs division of consumer advocacy. Effective 7/1/2010. (CD1)</t>
  </si>
  <si>
    <t>S 5/21/2010: Act 130, 5/21/2010 (Gov. Msg. No. 588).</t>
  </si>
  <si>
    <t>BAKER, Espero, Ige, Sakamoto</t>
  </si>
  <si>
    <t>Authorizes the Natural Energy Laboratory of Hawaii Authority (NELHA) to acquire, hold, and sell qualified securities subject to certain conditions; Authorizes NELHA to accept donations of money, property, and services; Requires NELHA to report on these matters in the NELHA annual report. (HB2831 CD1)</t>
  </si>
  <si>
    <t>S 5/25/2010: Act 142, 5/25/2010 (Gov. Msg. No. 600).</t>
  </si>
  <si>
    <t>Renewable Energy Facilities; Subdivision Requirement; Exemptions</t>
  </si>
  <si>
    <t>Clarifies that the exemption from subdivision requirements for leases and easements for renewable energy facilities applies to renewable energy facilities on agricultural land approved by the Land Use Commission and county planning commissions, and renewable energy facilities on conservation land permitted by the Board of Land and Natural Resources. (HB2450 CD1)</t>
  </si>
  <si>
    <t>H 5/28/2010: Act 151, on 5/28/2010 (Gov. Msg. No. 368).</t>
  </si>
  <si>
    <t>MORITA, CHING, COFFMAN, C. LEE, LUKE, THIELEN, Chong</t>
  </si>
  <si>
    <t>Petroleum Industry; Information</t>
  </si>
  <si>
    <t>Repeals the Petroleum Industry Monitoring, Analysis, and Reporting Program, and its special fund; establishes the Energy Data Collection Program; requires refiners and distributors to report monthly to the Research and Economic Analysis Division of DBEDT, on fuel imported, exported, transferred, used, refined, manufactured, compounded, and distributed. Effective July 1, 2010. (HB2631 CD1)</t>
  </si>
  <si>
    <t>H 5/28/2010: Act 152, on 5/28/2010 (Gov. Msg. No. 369).</t>
  </si>
  <si>
    <t>HERKES</t>
  </si>
  <si>
    <t>§486J-5.6 (repealed, no link)</t>
  </si>
  <si>
    <t>HCEI; Solar Water Heater Systems; Alternate Fuels Standards</t>
  </si>
  <si>
    <t>Authorizes the director of business, economic development, and tourism to impose and collect fees for the administration of the solar water heater system variances. Sets the goal of using alternative fuels to meet 30 per cent of highway fuel demand by 2030. (CD1)</t>
  </si>
  <si>
    <t>H 6/25/2010: Act 175, on 6/25/2010 (Gov. Msg. No. 396).</t>
  </si>
  <si>
    <t>GABBARD, ENGLISH</t>
  </si>
  <si>
    <t>Electric Vehicles and Charging Stations; Placement of Electric Vehicle Charging System</t>
  </si>
  <si>
    <t>Prohibits prevention of installing an electric vehicle charging station on or near the parking stall of any multi-family residence or townhouse. (CD1)</t>
  </si>
  <si>
    <t>H 6/30/2010: Act 186, on 6/30/2010 (Gov. Msg. No. 408).</t>
  </si>
  <si>
    <t>GABBARD, ESPERO, HOOSER, Baker, Bunda, Kokubun, Takamine</t>
  </si>
  <si>
    <t>Solar Energy Device; Homeowners Associations</t>
  </si>
  <si>
    <t>Requires every private homeowners association or entity to revise rules by July 1, 2011, that shall not impose conditions or restrictions that render a solar energy device more than 25 per cent less effective; increase the cost of installation, maintenance, and removal of a solar energy device by more than 15 per cent; or until June 20, 2015, require an encumbrance on title because of the placement of the solar energy device. (CD1)</t>
  </si>
  <si>
    <t>S 7/7/2010: Became law without the Governor's signature, Act 201, 7/6/2010, (Gov. Msg. No. 693).</t>
  </si>
  <si>
    <t>GABBARD, ESPERO, Bunda, Hee, Kidani, Nishihara, Sakamoto, Takamine</t>
  </si>
  <si>
    <t>Underground Storage Tanks</t>
  </si>
  <si>
    <t>Ensure compliance with the federal Energy Policy Act of 2005. (SD1)</t>
  </si>
  <si>
    <t>S 4/17/2009: Act 007, 4/17/2009 (Gov. Msg. No. 614).</t>
  </si>
  <si>
    <t>HANABUSA (BR)</t>
  </si>
  <si>
    <t>Gas Pipeline Systems</t>
  </si>
  <si>
    <t>Repeals the Public Utilities Commission's responsibility for pipeline safety and inspection functions in Hawaii because this has been the responsibility of the Federal Office of Pipeline Safety since 1993.</t>
  </si>
  <si>
    <t>S 4/30/2009: Act 025, 4/30/2009 (Gov. Msg. No. 638).</t>
  </si>
  <si>
    <t>Highways; Counties</t>
  </si>
  <si>
    <t>Requires the Statewide Transportation Council to comply with county transportation and general plans, to the extent it does not affect the receipt of federal funds, in the preparation of the statewide transportation plan for projected transportation needs. (SB715 HD1)</t>
  </si>
  <si>
    <t>S 4/30/2009: Act 027, 4/30/2009 (Gov. Msg. No. 640).</t>
  </si>
  <si>
    <t>ENGLISH, CHUN OAKLAND, GREEN, Espero, Gabbard, Galuteria, Nishihara</t>
  </si>
  <si>
    <t>Air Pollution; Fees</t>
  </si>
  <si>
    <t>Removes the exemption from fees for air pollution emissions in excess of 4,000 tons annually from covered sources. (SB1260 HD1)</t>
  </si>
  <si>
    <t>S 5/6/2009: Became law without the Governor's signature, Act 042, 5/5/2009, (Gov. Msg. No. 658).</t>
  </si>
  <si>
    <t>GABBARD, CHUN OAKLAND, HOOSER, Galuteria, Ige, Kidani, Sakamoto, Tsutsui</t>
  </si>
  <si>
    <t>Deletes avoided cost by a utility in determining a just and reasonable rate for nonfossil fuel generated electricity. (SD2)</t>
  </si>
  <si>
    <t>H 5/6/2009: Act 050, on 5/6/2009 (Gov. Msg. No. 338).</t>
  </si>
  <si>
    <t>MORITA, COFFMAN, EVANS, C. LEE, NISHIMOTO, THIELEN, TSUJI, Chang</t>
  </si>
  <si>
    <t>Utilities; Receivership</t>
  </si>
  <si>
    <t>Guarantees the operation of water and sewer services to Hawaii residents by allowing the Public Utility Commission to take necessary action and appoint receivers whenever regulated public utilities fail to provide adequate and reasonable service. (SD1)</t>
  </si>
  <si>
    <t>S 5/26/2009: Act 074, 5/26/2009 (Gov. Msg. No. 691).</t>
  </si>
  <si>
    <t>SAY (BR)</t>
  </si>
  <si>
    <t>Natural Energy Laboratory of Hawaii Authority; Board of Directors</t>
  </si>
  <si>
    <t>Increases the number of directors for NELHA to thirteen, adding two tenant representative directors. (CD1)</t>
  </si>
  <si>
    <t>S 6/10/2009: Act 104, 6/10/2009 (Gov. Msg. No. 721).</t>
  </si>
  <si>
    <t>GABBARD, GREEN, Bunda, Espero, Fukunaga, Kidani, Takamine</t>
  </si>
  <si>
    <t>Special Purpose Revenue Bonds; LifeGrid Solutions, LLC</t>
  </si>
  <si>
    <t>Authorizes special purpose revenue bonds for LifeGrid Solutions, LLC, for the development of non-fossil fuel energy production. (HB1678 CD1)</t>
  </si>
  <si>
    <t>S 6/12/2009: Act 109, 6/11/2009 (Gov. Msg. No. 726).</t>
  </si>
  <si>
    <t>B. OSHIRO, CHONG, MORITA, SAY, YAMASHITA</t>
  </si>
  <si>
    <t>Energy; BioEnergy Hawaii, LLC; Special Purpose Revenue Bonds</t>
  </si>
  <si>
    <t>Authorizes the issuance of special purpose revenue bonds to assist BioEnergy Hawaii, LLC, establish a cogeneration facility and related energy production facilities. (HB1628 CD1)</t>
  </si>
  <si>
    <t>S 6/12/2009: Act 110, 6/11/2009 (Gov. Msg. No. 727).</t>
  </si>
  <si>
    <t>EVANS, HANOHANO, Herkes, Nakashima</t>
  </si>
  <si>
    <t>Special Purpose Revenue Bonds; One Planet Pacific Energy, LLC</t>
  </si>
  <si>
    <t>Authorizes the issuance of $40,000,000 in special purpose revenue bonds for One Planet Pacific Energy, LLC, to build a gasification facility adjoining the construction and demolition material solid waste landfill located in Nanakuli, Oahu. (HB427 CD1)</t>
  </si>
  <si>
    <t>S 6/12/2009: Act 111, 6/11/2009 (Gov. Msg. No. 728).</t>
  </si>
  <si>
    <t>MORITA, CHONG, COFFMAN, C. LEE, THIELEN, Sagum</t>
  </si>
  <si>
    <t>Special Purpose Revenue Bonds; Carbon Diversion Inc.</t>
  </si>
  <si>
    <t>Authorizes issuance of special purpose revenue bonds for Carbon Diversion Inc., for development of non-fossil fuel energy production. (HB1627 CD1)</t>
  </si>
  <si>
    <t>S 6/12/2009: Act 112, 6/11/2009 (Gov. Msg. No. 729).</t>
  </si>
  <si>
    <t>EVANS, HANOHANO, HERKES, Nakashima</t>
  </si>
  <si>
    <t>Special Purpose Revenue Bonds; Honolulu Seawater Air Conditioning, LLC</t>
  </si>
  <si>
    <t>Authorizes the issuance of special purpose revenue bonds to Honolulu Seawater Air Conditioning, LLC, for the purpose of design and construction of a seawater air conditioning district cooling system in downtown Honolulu. (SD1)</t>
  </si>
  <si>
    <t>S 6/12/2009: Act 113, 6/11/2009 (Gov. Msg. No. 730).</t>
  </si>
  <si>
    <t>Energy Resources; Power Generation Utilities, Transportation Fuels; State Energy Resources Coordinator</t>
  </si>
  <si>
    <t>Addresses deficiencies in Hawaii's energy resources coordination statutes. Provides policy guidance to ensure adequate detail on the nature and relationship of the energy data analysis functions of the state energy resources coordinator and energy program. (CD1)</t>
  </si>
  <si>
    <t>S 6/25/2009: Act 153, 6/25/2009 (Gov. Msg. No. 770).</t>
  </si>
  <si>
    <t>Renewable Energy; Energy Efficiency</t>
  </si>
  <si>
    <t>Provides for and encourages renewable energy use and development, and energy efficiency, including increasing requirements for renewable energy portfolio standard, expanding duties of the energy resources coordinator, establishing energy efficiency portfolio standards, requiring energy-efficient state buildings, requiring sellers to provide electricity-cost information, and appropriating funds from the Renewable Energy Facility Siting Special Fund. (HB1464 CD1)</t>
  </si>
  <si>
    <t>S 6/25/2009: Act 155, 6/25/2009 (Gov. Msg. No. 772).</t>
  </si>
  <si>
    <t>MORITA, AWANA, BELATTI, CABANILLA, CHANG, EVANS, C. LEE, MANAHAN, MARUMOTO, MIZUNO, NISHIMOTO, B. OSHIRO, PINE, SAY, SHIMABUKURO, THIELEN, Chong, Ito, Sagum, Tsuji</t>
  </si>
  <si>
    <t>Transportation; Energy Efficient Vehicles</t>
  </si>
  <si>
    <t>Establishes the development of non-fossil fuel transportation as a state policy goal. Requires the designation of parking spaces for electric vehicles and provides penalties for parking a nonelectric vehicle in reserved spaces. Requires State and county agencies to follow a priority list when purchasing energy-efficient vehicles, including electric vehicles. Includes requirements for developing an electric vehicle infrastructure. Establishes the Transportation Energy Transformation Grant Fund Program. Eff. 7/1/2009. (CD1)</t>
  </si>
  <si>
    <t>S 6/25/2009: Act 156, 6/25/2009 (Gov. Msg. No. 773).</t>
  </si>
  <si>
    <t>ENGLISH, ESPERO, KIDANI, TOKUDA, TSUTSUI, Fukunaga, Gabbard, Galuteria, Ige, Nishihara, Sakamoto</t>
  </si>
  <si>
    <t>§201 (repealed, no link)</t>
  </si>
  <si>
    <t>NELHA; Renewable Energy</t>
  </si>
  <si>
    <t>Exempts, under certain conditions, sales of electricity generated by NELHA from renewable energy sources from regulation by the public utilities commission when those sales are made to users located on adjacent property that is leased from the State. (CD1)</t>
  </si>
  <si>
    <t>S 6/26/2009: Act 157, 6/26/2009 (Gov. Msg. No. 774).</t>
  </si>
  <si>
    <t>GABBARD, Bunda, English, Fukunaga, Kidani, Takamine</t>
  </si>
  <si>
    <t>Renewable Energy Project; Subdivisions</t>
  </si>
  <si>
    <t>Exempts leases and easements for renewable energy projects from subdivision requirements; defines "subdivision requirements"; requires agencies to accept instruments for recording and filing. Sunsets 7/1/2013. (HB589 CD1)</t>
  </si>
  <si>
    <t>H 7/7/2009: Act 173, on 7/7/2009 (Gov. Msg. No. 481).</t>
  </si>
  <si>
    <t>ITO, CHANG, HAR, HERKES, THIELEN, Coffman, Morita, Sagum, Tokioka</t>
  </si>
  <si>
    <t>§269 (repealed, no link)</t>
  </si>
  <si>
    <t>Public Utilities; Local Exchange Intrastate Service; Competition</t>
  </si>
  <si>
    <t>Requires the Public Utilities Commission to classify the State's local exchange intrastate services as fully competitive. (CD1)</t>
  </si>
  <si>
    <t>H 7/16/2009: Became law without the Governor's signature, Act 180, 7/15/2009, (Gov. Msg. No. 537).</t>
  </si>
  <si>
    <t>FUKUNAGA, BAKER, ESPERO, Hee, Ige, Slom</t>
  </si>
  <si>
    <t>§269-27.3</t>
  </si>
  <si>
    <t>Renewable Energy; Agricultural Activities; Preferential Rates</t>
  </si>
  <si>
    <t>Authorizes preferential rates for the purchase of renewable energy produced in conjunction with agricultural activities. (SD2)</t>
  </si>
  <si>
    <t>H 7/16/2009: Became law without the Governor's signature, Act 185, 7/15/2009, (Gov. Msg. No. 542).</t>
  </si>
  <si>
    <t>ITO, CHANG, CHING, HAR, HERKES, SAGUM, THIELEN, TOKIOKA, TSUJI, Coffman, Morita</t>
  </si>
  <si>
    <t>§196-8.5</t>
  </si>
  <si>
    <t>Solar Energy, Clotheslines, Household Energy Demand</t>
  </si>
  <si>
    <t>Allows the use of clotheslines on any privately owned single_x001E_family residential dwelling or townhouse. (CD1)</t>
  </si>
  <si>
    <t>H 7/16/2009: Became law without the Governor's signature, Act 192, 7/15/2009, (Gov. Msg. No. 549).</t>
  </si>
  <si>
    <t>KIDANI, BAKER, ESPERO, Fukunaga, Gabbard, Galuteria, Kim, Taniguchi, Tsutsui</t>
  </si>
  <si>
    <t>Emergency Appropriation; electricity.</t>
  </si>
  <si>
    <t>Appropriates $1.0 million in general funds to pay statewide increases in electricity payments for fiscal year 2007-2008.</t>
  </si>
  <si>
    <t>S 3/27/2008: Act 003, 3/25/2008 (Gov. Msg. No. 555).</t>
  </si>
  <si>
    <t>§269-19</t>
  </si>
  <si>
    <t>Public Utilities; Property Transfers</t>
  </si>
  <si>
    <t>Grants public utilities the authority to transfer, assign, or otherwise dispose of property, except real property, without prior approval from the Public Utilities Commission, under circumstances calling for timely, decisive action in order to aid a customer whose operations have been disrupted due to unforeseeable events. (HB3080 HD1)</t>
  </si>
  <si>
    <t>S 4/8/2008: Act 007, 4/4/2008 (Gov. Msg. No. 623).</t>
  </si>
  <si>
    <t>Energy Resources; Public-Private Advisory Committee</t>
  </si>
  <si>
    <t>Repeals the Energy Resources Public-Private Advisory Committee. (HB647 HD2)</t>
  </si>
  <si>
    <t>H 4/22/2008: Act 025, on 4/22/2008 (Gov. Msg. No. 316).</t>
  </si>
  <si>
    <t>Solar Energy Facility in Agricultural District</t>
  </si>
  <si>
    <t>Makes solar energy facilities a permitted use in the agricultural district on class D or E land. (HB2502 HD2)</t>
  </si>
  <si>
    <t>S 4/23/2008: Act 031, 4/23/2008 (Gov. Msg. No. 662).</t>
  </si>
  <si>
    <t>MORITA, AWANA, BELATTI, BERG, BERTRAM, BROWER, CABANILLA, CALDWELL, CARROLL, CHANG, CHONG, GREEN, HANOHANO, ITO, KARAMATSU, LEE, LUKE, MAGAOAY, MANAHAN, MCKELVEY, MIZUNO, NISHIMOTO, B. OSHIRO, M. OSHIRO, RHOADS, SAIKI, SAY, SHIMABUKURO, SONSON, TAKAI, TOKIOKA, TSUJI, WAKAI, WATERS, YAMASHITA, Evans, Har, Sagum, Souki, Takamine, Yamane</t>
  </si>
  <si>
    <t>Intra-County Ferry; Mooring Space; Priority; Fuel Tax Exemption</t>
  </si>
  <si>
    <t>Requires department of land and natural resources to assign priority mooring space to intra-county ferries serving a county with 500,000 or less people and at least 3 islands inhabited by permanent residents. Exempts distributors from fuel tax for fuel sold for ultimate use by the intra-county ferry service. (SB2816 HD2)</t>
  </si>
  <si>
    <t>S 5/2/2008: Became law without the Governor's signature, Act 57, 5/1/2008, (Gov. Msg. No. 703).</t>
  </si>
  <si>
    <t>BAKER, ENGLISH, TSUTSUI</t>
  </si>
  <si>
    <t>Renewable Energy Producer</t>
  </si>
  <si>
    <t>Amends the definition of "renewable energy producer" to include growers and producers of plant or animal materials used primarily for the production of biofuels or other fuels, so that they will be eligible for direct leases of public land. (HB3179 CD1)</t>
  </si>
  <si>
    <t>S 5/21/2008: Act 090, 5/21/2008 (Gov. Msg. No. 732).</t>
  </si>
  <si>
    <t>Special Purpose Revenue Bonds; Hydrokinetic Energy; Maui</t>
  </si>
  <si>
    <t>Authorizes the issuance of special purpose revenue bonds for planning, designing, and constructing a wave or hydrokinetic power facility on Maui. Effective 07/01/08. (SB2034 HD2)</t>
  </si>
  <si>
    <t>S 5/23/2008: Act 103, 5/23/2008 (Gov. Msg. No. 745).</t>
  </si>
  <si>
    <t>SPRBs; Jacoby Development, Inc.; Plasma Municipal Solid Waste Processing System</t>
  </si>
  <si>
    <t>Authorizes the issuance of special purpose revenue bonds for the planning, designing, constructing, and equipping of, and the acquisition of lands for, a plasma municipal solid waste processing system to convert solid wastes into electricity and chemically and biologically inert slag in the state of Hawaii. (SB1720 HD2)</t>
  </si>
  <si>
    <t>S 5/23/2008: Act 104, 5/23/2008 (Gov. Msg. No. 746).</t>
  </si>
  <si>
    <t>Special Purpose Revenue Bonds; Sopogy, Inc.</t>
  </si>
  <si>
    <t>Authorizes the issuance of special purpose revenue bonds in an amount not exceeding $35,000,000 to assist Sopogy, Inc. with planning, designing, construction, equipping, and operating a solar farm power plant on the island of Oahu to produce electricity from solar power. Effective 07/01/08. (SB3190 HD1)</t>
  </si>
  <si>
    <t>S 5/23/2008: Act 105, 5/23/2008 (Gov. Msg. No. 747).</t>
  </si>
  <si>
    <t>MENOR, CHUN OAKLAND, ESPERO, Baker, Bunda, English, Gabbard, Nishihara, Sakamoto</t>
  </si>
  <si>
    <t>H2 Technologies; Hydrogen Generation and Conversion; Special Purpose Revenue Bonds</t>
  </si>
  <si>
    <t>Authorizes special purpose revenue bonds to H2 Technologies, Incorporated for construction of Hydrogen Generator Appliance Laboratory and hydrogen generation and conversion facilities. (HB2168 HD1)</t>
  </si>
  <si>
    <t>S 5/28/2008: Act 116, 5/27/2008 (Gov. Msg. No. 758).</t>
  </si>
  <si>
    <t>MORITA, CHANG, GREEN, HANOHANO, Carroll, Evans, Herkes, Tsuji</t>
  </si>
  <si>
    <t>Energy Efficiency; Public Benefits</t>
  </si>
  <si>
    <t>Clarifies provisions of chapter 269, part VII, Hawaii Revised Statutes, relating to the administration and use of moneys supporting energy-efficiency and demand-side management programs and services and the status of the public benefits fee administrator. (CD1)</t>
  </si>
  <si>
    <t>H 5/28/2008: Act 118, on 5/28/2008 (Gov. Msg. No. 423).</t>
  </si>
  <si>
    <t>Public Utilities; Net Energy Metering</t>
  </si>
  <si>
    <t>Requires the public utilities commission to ensure that a percentage of the total rated generating capacity produced by eligible customer-generators be reserved for electricity produced by eligible residential or small commercial customer-generators. Allows public utilities commission to define the maximum capacity for eligible residential or small commercial customer-generators and to evaluate, on an island-by-island basis, the applicability of the generating capacity requirements and, in its discretion, exempt an island or a utility grid system from the generating capacity requirements. (HB2550 CD1)</t>
  </si>
  <si>
    <t>S 6/6/2008: Act 150, 6/6/2008 (Gov. Msg. No. 792).</t>
  </si>
  <si>
    <t>SHIMABUKURO</t>
  </si>
  <si>
    <t>Photovoltaic Rebate Program; Renewable Energy</t>
  </si>
  <si>
    <t>Authorizes the public utilities commission to establish a ratepayer-funded photovoltaic rebate program. (CD1)</t>
  </si>
  <si>
    <t>S 6/6/2008: Act 151, 6/6/2008 (Gov. Msg. No. 793).</t>
  </si>
  <si>
    <t>MENOR, GABBARD, HOOSER, ESPERO, ENGLISH, CHUN OAKLAND, Nishihara, Bunda, Tokuda, Ihara, Baker, Kim</t>
  </si>
  <si>
    <t>§196-6.5</t>
  </si>
  <si>
    <t>Solar Energy Devices; Water Heating; Residential; Tax Credit</t>
  </si>
  <si>
    <t>Directs the public utilities commission to establish standards for solar water heater systems. Prohibits issuance of a building permit on or after 1/1/2010 for single-family residences that do not include a solar water heater system that meets the standards. Allows the energy resources coordinator to approve a variance for installation of solar water heater systems. Restricts the solar thermal energy systems tax credit available for single-family residential properties to those properties for which permits were issued prior to 1/1/2010. Provides that renewable energy technologies tax credits for systems installed and placed in service in 2009 for single-family residential properties may not be claimed by residential home developers. (CD1)</t>
  </si>
  <si>
    <t>H 6/26/2008: Act 204, on 6/26/2008 (Gov. Msg. No. 517).</t>
  </si>
  <si>
    <t>HOOSER</t>
  </si>
  <si>
    <t>§269-44</t>
  </si>
  <si>
    <t>§235-12.5</t>
  </si>
  <si>
    <t>Renewable Energy Facility Siting Process</t>
  </si>
  <si>
    <t>Establishes a renewable energy facility siting process to expedite the review and action upon state and county permits necessary for the siting, development, construction, and operation of a renewable energy facility of at least 200 megawatts of electricity. Establishes a renewable energy facility siting special fund. (HB2863 CD1)</t>
  </si>
  <si>
    <t>S 7/1/2008: Act 207, 7/1/2008 (Gov. Msg. No. 850).</t>
  </si>
  <si>
    <t>Energy Resources; Renewable Energy; DBEDT</t>
  </si>
  <si>
    <t>Establishes a full-time, temporary renewable energy facilitator position within the department of business, economic development, and tourism and provides funding from the energy security special fund. Establishes the energy security special fund. Amends uses of the environmental response revolving fund to include deposits to the energy security special fund. Appropriates moneys to the energy security special fund for funding new personnel costs and designated energy program activities. (HB2505 CD1)</t>
  </si>
  <si>
    <t>S 7/1/2008: Act 208, 7/1/2008 (Gov. Msg. No. 851).</t>
  </si>
  <si>
    <t>MORITA, BELATTI, BERG, BROWER, CALDWELL, CARROLL, CHANG, CHONG, GREEN, HANOHANO, HAR, KARAMATSU, LEE, LUKE, MAGAOAY, MANAHAN, MIZUNO, NISHIMOTO, B. OSHIRO, M. OSHIRO, RHOADS, SAIKI, SAY, SHIMABUKURO, TAKAI, TAKUMI, TSUJI, WAKAI, WATERS, YAMANE, YAMASHITA, Awana, Bertram, Evans, Sagum, Takamine</t>
  </si>
  <si>
    <t>Agriculture</t>
  </si>
  <si>
    <t>Agriculture and Aquacultural Loans; Sustainability Projects</t>
  </si>
  <si>
    <t>Includes farm sustainable projects in the existing agricultural loan program, and aquaculture sustainable projects in the existing aquacultural loan program. (SD1)</t>
  </si>
  <si>
    <t>S 7/1/2008: Act 209, 7/1/2008 (Gov. Msg. No. 852).</t>
  </si>
  <si>
    <t>TSUJI, AWANA, BROWER, CHANG, CHONG, EVANS, GREEN, HANOHANO, ITO, MAGAOAY, MANAHAN, YAMANE, YAMASHITA, Herkes, Takamine</t>
  </si>
  <si>
    <t>West Maui Transportation Access Plan; Appropriation</t>
  </si>
  <si>
    <t>Creates an informal, temporary West Maui transportation access plan working group to develop a West Maui transportation access plan; allows hiring of a consultant without regard to the Hawaii procurement code to develop the plan; appropriates funds to the department of transportation. (HB2531 CD1)</t>
  </si>
  <si>
    <t>H 7/10/2008: Received from Senate (Sen. Com. No. 749) motion to override veto that was approved and carried by a 2/3 vote by the members of the Senate.</t>
  </si>
  <si>
    <t>MCKELVEY, CARROLL, EVANS, GREEN, HANOHANO, MIZUNO, YAMANE, YAMASHITA, Har, Herkes, Manahan, Sagum</t>
  </si>
  <si>
    <t>Hawaii 2050 Sustainability Plan; UH Manoa Public Policy Center Review</t>
  </si>
  <si>
    <t>Requires the University of Hawaii at Manoa public policy center within the college of social sciences to review the Hawaii 2050 sustainability plan and report to the legislature. (CD1)</t>
  </si>
  <si>
    <t>H 7/9/2008: Became law without the Governor's signature, Act 225, 7/8/2008, (Gov. Msg. No. 584).</t>
  </si>
  <si>
    <t>KOKUBUN, BAKER, BUNDA, CHUN OAKLAND, ENGLISH, ESPERO, FUKUNAGA, GABBARD, HANABUSA, HOOSER, IGE, IHARA, INOUYE, KIM, MENOR, NISHIHARA, SAKAMOTO, TANIGUCHI, TOKUDA, TSUTSUI, Hee</t>
  </si>
  <si>
    <t xml:space="preserve">Climate Change </t>
  </si>
  <si>
    <t>Greenhouse Gas Task Force; Positions</t>
  </si>
  <si>
    <t>Appropriates funds to establish two positions to support the implementation of Act 234, Session Laws of Hawaii 2007. (HB2507 CD1)</t>
  </si>
  <si>
    <t>H 7/9/2008: Became law without the Governor's signature, Act 235, 7/8/2008, (Gov. Msg. No. 594).</t>
  </si>
  <si>
    <t>MORITA, BELATTI, BERG, BERTRAM, BROWER, CALDWELL, CARROLL, CHANG, CHONG, HANOHANO, KARAMATSU, LEE, LUKE, MAGAOAY, MANAHAN, MIZUNO, NISHIMOTO, B. OSHIRO, M. OSHIRO, RHOADS, SAIKI, SAY, SHIMABUKURO, TAKAI, TAKUMI, TOKIOKA, TSUJI, WAKAI, WATERS, YAMANE, YAMASHITA, Awana, Evans, Green, Sagum, Souki, Takamine</t>
  </si>
  <si>
    <t>SPRBs; Hui Mana ‘Oma‘o</t>
  </si>
  <si>
    <t>Authorizes special purpose revenue bonds to Hui Mana ‘Oma‘o for the establishment of facilities to convert renewable energy resources into electrical energy. (HB2661 CD1)</t>
  </si>
  <si>
    <t>H 7/9/2008: Became law without the Governor's signature, Act 237, 7/8/2008, (Gov. Msg. No. 596).</t>
  </si>
  <si>
    <t>HB1226 HD1</t>
  </si>
  <si>
    <t>Emergency appropriation; electricity</t>
  </si>
  <si>
    <t>Makes an emergency appropriation for fiscal year 2006-2007 to cover statewide budgetary shortfalls in electricity payments for facilities assigned to DAGS. (HB1226 HD1)</t>
  </si>
  <si>
    <t>4/3/2007	S	Act 005, 4/3/2007 (Gov. Msg. No. 727).
4/3/2007	H	Act 005, on 4/3/2007 (Gov. Msg. No. 309).</t>
  </si>
  <si>
    <t>HB1338 HD2 SD1</t>
  </si>
  <si>
    <t>Appropriation; Power Outage Investigation</t>
  </si>
  <si>
    <t>MAKING EMERGENCY APPROPRIATIONS FOR THE DIVISION OF CONSUMER ADVOCACY.</t>
  </si>
  <si>
    <t>Provides emergency appropriations for the department of commerce and consumer affairs division of consumer advocacy to investigate the power outages that occurred on October 15, 2006, on the islands of Oahu, Maui and Hawaii. (SD1)</t>
  </si>
  <si>
    <t>5/11/2007	H	Act 068, on 5/11/2007 (Gov. Msg. No. 396).
5/11/2007	S	Act 068, 5/11/2007 (Gov. Msg. No. 826).</t>
  </si>
  <si>
    <t>SB992 SD1 HD2 CD1</t>
  </si>
  <si>
    <t>Electric Power Generation; Fuel Tax Rate</t>
  </si>
  <si>
    <t>RELATING TO ENERGY.</t>
  </si>
  <si>
    <t>Clarifies that naphtha fuel, used in a power-generating facility, is subject to the fuel tax at a rate of 1 cent per gallon and retroactive back to the imposition of the tax on naphtha used in power generation facilities. Adds definition of "power-generating facility". Effective upon approval with 2-year sunset. (CD1)</t>
  </si>
  <si>
    <t>5/29/2007	H	Act 103, on 5/29/2007 (Gov. Msg. No. 438).
5/29/2007	S	Act 103, 5/29/2007 (Gov. Msg. No. 861).</t>
  </si>
  <si>
    <t>MENOR, CHUN OAKLAND, Espero, Nishihara, Baker, English</t>
  </si>
  <si>
    <t>HB506 HD1 SD1 CD1</t>
  </si>
  <si>
    <t>Ethanol Facility Tax Credit; Sunset Date</t>
  </si>
  <si>
    <t>RELATING TO ETHANOL.</t>
  </si>
  <si>
    <t>Extends the tax credit for qualified ethanol production facilities for 5 years from January 1, 2012, to January 1, 2017. (HB506 CD1)</t>
  </si>
  <si>
    <t>6/4/2007	H	Act 128, on 6/4/2007 (Gov. Msg. No. 463).
6/4/2007	S	Act 128, 6/4/2007 (Gov. Msg. No. 886).</t>
  </si>
  <si>
    <t>SOUKI, BROWER, CALDWELL, CARROLL, MCKELVEY, MIZUNO, MORITA, NISHIMOTO, TSUJI, YAMASHITA, Bertram, Chong, Har, Nakasone</t>
  </si>
  <si>
    <t>HB791 HD1 SD1 CD1</t>
  </si>
  <si>
    <t>Gasoline Dealers; Ethanol</t>
  </si>
  <si>
    <t>RELATING TO GASOLINE.</t>
  </si>
  <si>
    <t>Requires distributors to report to the department of business, economic development, and tourism on the distribution and availability of gasoline that does not contain ethanol. Requires report to legislature. (CD1)</t>
  </si>
  <si>
    <t>6/5/2007	S	Act 130, 6/5/2007 (Gov. Msg. No. 888).
6/5/2007	H	Act 130, on 6/5/2007 (Gov. Msg. No. 466).</t>
  </si>
  <si>
    <t>MEYER, BROWER, MARUMOTO, Awana, Cabanilla, Evans, Pine, Ward</t>
  </si>
  <si>
    <t>HRS link not available</t>
  </si>
  <si>
    <t>Act 263, Session Laws of Hawaii 1993, as amended by Act 135, Session Laws of Hawaii 1998, as amended by Act 80, Session Laws of Hawaii 2002, is amended by amending section 3A and section 4</t>
  </si>
  <si>
    <t>HB1931 SD1</t>
  </si>
  <si>
    <t>Issuance of SPRBs; Extension of Authority</t>
  </si>
  <si>
    <t>RELATING TO THE ISSUANCE OF SPECIAL PURPOSE REVENUE BONDS FOR PROJECTS ON THE ISLAND OF HAWAII.</t>
  </si>
  <si>
    <t>Extends the authorization to issue special purpose revenue bonds and refunding special purpose revenue bonds to the year 2011 for a cogeneration facility on the Island of Hawaii. (SD1)</t>
  </si>
  <si>
    <t>6/6/2007	S	Act 143, 6/6/2007 (Gov. Msg. No. 901).
6/6/2007	H	Act 143, on 6/6/2007 (Gov. Msg. No. 479).</t>
  </si>
  <si>
    <t>HANOHANO</t>
  </si>
  <si>
    <t>SB709 SD2 HD1 CD1</t>
  </si>
  <si>
    <t>Measurement Criteria; Economic Development Benchmarks</t>
  </si>
  <si>
    <t>RELATING TO ECONOMIC DEVELOPMENT.</t>
  </si>
  <si>
    <t>Requires the department of business, economic development, and tourism to investigate, collect, analyze, and publish research and data to track economic progress and aid in the development and economic health of growth industries. Appropriates funds for additional resources, including two permanent full-time equivalent economist positions in the department of business, economic development, and tourism to improve the State's ability to measure progress toward achieving innovation in Hawaii's economy, and to assess the effectiveness of measures enacted by the legislature to improve Hawaii's economic situation. (CD1)</t>
  </si>
  <si>
    <t>6/7/2007	H	Act 148, on 6/7/2007 (Gov. Msg. No. 484).
6/7/2007	S	Act 148, 6/7/2007 (Gov. Msg. No. 906).</t>
  </si>
  <si>
    <t>FUKUNAGA, CHUN OAKLAND, BAKER, Nishihara, Slom, Trimble, Ige, English, Espero</t>
  </si>
  <si>
    <t>SB896 SD1 HD2 CD1</t>
  </si>
  <si>
    <t>High Technology; Incubation Center; Kakaako</t>
  </si>
  <si>
    <t>RELATING TO HIGH TECHNOLOGY.</t>
  </si>
  <si>
    <t>Appropriates funds in FY 2007-2008 and FY 2008_x001E_2009 to the High Technology Development Corporation to negotiate a ten-year lease to house a technology incubator and innovation center in a life sciences research complex in Kakaako and for planning, development, and operational costs of the center. Requires an annual progress report to the Legislature beginning in 2008. Effective July 1, 2007. (CD1)</t>
  </si>
  <si>
    <t>6/7/2007	H	Act 150, on 6/7/2007 (Gov. Msg. No. 486).
6/7/2007	S	Act 150, 6/7/2007 (Gov. Msg. No. 908).</t>
  </si>
  <si>
    <t>FUKUNAGA, CHUN OAKLAND, Ige, Ihara, Slom, Espero, English, Baker</t>
  </si>
  <si>
    <t>HB1787 HD1 SD2</t>
  </si>
  <si>
    <t>Energy Resources</t>
  </si>
  <si>
    <t>RELATING TO ENERGY RESOURCES.</t>
  </si>
  <si>
    <t>Replaces definition of "energy-savings performance contract" with "energy performance contract" with the addition of commissioning and retro-commissioning; extends the maximum term of an energy performance contract from fifteen to twenty years. (SD2)</t>
  </si>
  <si>
    <t>6/8/2007	H	Act 157, on 6/8/2007 (Gov. Msg. No. 493).
6/8/2007	S	Act 157, 6/8/2007 (Gov. Msg. No. 915).</t>
  </si>
  <si>
    <t>MORITA, SAIKI, SHIMABUKURO, Berg, Carroll, Hanohano</t>
  </si>
  <si>
    <t>SB1943 SD2 HD2 CD1</t>
  </si>
  <si>
    <t>Biofuels; Omnibus Package</t>
  </si>
  <si>
    <t>Adds biofuel processing facilities to the list of permitted uses in an agricultural district. Establishes an energy feedstock program. (CD1)</t>
  </si>
  <si>
    <t>6/8/2007	H	Act 159, on 6/8/2007 (Gov. Msg. No. 495).
6/8/2007	S	Act 159, 6/8/2007 (Gov. Msg. No. 917).</t>
  </si>
  <si>
    <t>KOKUBUN, HANABUSA</t>
  </si>
  <si>
    <t>HB1902 SD1</t>
  </si>
  <si>
    <t>Special Purpose Revenue Bonds; Utilities</t>
  </si>
  <si>
    <t>RELATING TO THE ISSUANCE OF SPECIAL PURPOSE REVENUE BONDS TO ASSIST UTILITIES SERVING THE GENERAL PUBLIC.</t>
  </si>
  <si>
    <t>Authorizes issuance of special purpose revenue bonds to assist electric utilities. (SD1)</t>
  </si>
  <si>
    <t>6/8/2007	H	Act 160, on 6/8/2007 (Gov. Msg. No. 496).
6/8/2007	S	Act 160, 6/8/2007 (Gov. Msg. No. 918).</t>
  </si>
  <si>
    <t>HB870 HD1 SD1</t>
  </si>
  <si>
    <t xml:space="preserve">Special Purpose Revenue Bonds; Honolulu Seawater Air Conditioning LLC </t>
  </si>
  <si>
    <t>RELATING TO THE ISSUANCE OF SPECIAL PURPOSE REVENUE BONDS TO ASSIST SEAWATER AIR CONDITIONING PROJECTS ON THE ISLAND OF OAHU.</t>
  </si>
  <si>
    <t>Authorizes issuance of special purpose revenue bonds to Honolulu Seawater Air Conditioning LLC for the purpose of design and construction of a seawater air conditioning district cooling system in downtown Honolulu. (SD1)</t>
  </si>
  <si>
    <t>6/8/2007	H	Act 165, on 6/8/2007 (Gov. Msg. No. 501).
6/8/2007	S	Act 165, 6/8/2007 (Gov. Msg. No. 923).</t>
  </si>
  <si>
    <t>MORITA, CARROLL, SAY</t>
  </si>
  <si>
    <t xml:space="preserve">N/a </t>
  </si>
  <si>
    <t>HB1005 HD2 SD1 CD1</t>
  </si>
  <si>
    <t xml:space="preserve">Public Utilities Commission; Restructuring </t>
  </si>
  <si>
    <t>RELATING TO THE PUBLIC UTILITIES COMMISSION.</t>
  </si>
  <si>
    <t>Restructures the public utilities commission. (HB1005 CD1)</t>
  </si>
  <si>
    <t>6/13/2007	H	Act 177, on 6/13/2007 (Gov. Msg. No. 513).
6/13/2007	S	Act 177, 6/13/2007 (Gov. Msg. No. 935).</t>
  </si>
  <si>
    <t>MORITA, BELATTI, BERG, BROWER, CABANILLA, CALDWELL, CARROLL, CHANG, CHONG, EVANS, GREEN, HANOHANO, HERKES, ITO, KARAMATSU, LEE, LUKE, MAGAOAY, MANAHAN, MCKELVEY, MIZUNO, NISHIMOTO, M. OSHIRO, B. OSHIRO, RHOADS, SAGUM, SAIKI, SAY, SHIMABUKURO, SONSON, SOUKI, TAKAI, TAKUMI, TOKIOKA, TSUJI, WAKAI, WATERS, YAMANE, YAMASHITA, Bertram, Takamine</t>
  </si>
  <si>
    <t>SB990 SD2 HD3 CD1</t>
  </si>
  <si>
    <t>Petroleum Industry Monitoring, Analysis, and Reporting Special Fund</t>
  </si>
  <si>
    <t>RELATING TO PETROLEUM INDUSTRY MONITORING.</t>
  </si>
  <si>
    <t>Requires PUC to report petroleum industry unlawful profiteering or false or deceptive statements to attorney general. Requires DBEDT to use information provided by the petroleum industry monitoring, analysis, and reporting program to effectuate DBEDT director's responsibilities as state energy resource Coordinator. Adds new definition for "major fuel user" to and amends other definitions in section 486J-1. Clarifies and strengthens PUC'S authority under the petroleum industry information and reporting act. Appropriates funds to PUC for the program and to DBEDT for information analysis and energy planning. (CD1)</t>
  </si>
  <si>
    <t>6/15/2007	H	Act 182, on 6/15/2007 (Gov. Msg. No. 518).
6/15/2007	S	Act 182, 6/15/2007 (Gov. Msg. No. 940).</t>
  </si>
  <si>
    <t>MENOR, CHUN OAKLAND, ESPERO, Nishihara, Bunda, English, Tokuda, Kim, Baker, Gabbard, Ihara, Hooser</t>
  </si>
  <si>
    <t xml:space="preserve">§46- (repealed, no link) </t>
  </si>
  <si>
    <t>SB987 SD1 HD2 CD1</t>
  </si>
  <si>
    <t>Renewable Energy; Seawater Air Conditioning District Cooling Systems</t>
  </si>
  <si>
    <t>RELATING TO RENEWABLE ENERGY.</t>
  </si>
  <si>
    <t>Clarifies definition of "renewable energy producer" to include thermal energy sold to customers of district cooling systems, for purposes of leasing public lands. Allows a county to grant, sell or otherwise dispose of easements for chilled water and seawater distribution systems for renewable energy seawater air conditioning district cooling systems by negotiation without public auction. Establishes, as state and county policy, priority handling and processing of state and county permits for renewable energy projects. (CD1)</t>
  </si>
  <si>
    <t>6/21/2007	H	Act 205, on 6/21/2007 (Gov. Msg. No. 542).
6/21/2007	S	Act 205, 6/21/2007 (Gov. Msg. No. 975).</t>
  </si>
  <si>
    <t>MENOR, CHUN OAKLAND, Nishihara, Bunda, Fukunaga, Ige, Ihara, English, Baker, Kim</t>
  </si>
  <si>
    <t xml:space="preserve">§196- (repealed, no link) </t>
  </si>
  <si>
    <t>§226-18</t>
  </si>
  <si>
    <t>HB334 HD1 SD1 CD1</t>
  </si>
  <si>
    <t xml:space="preserve">Special Purpose Revenue Bonds; Sopogy, Inc. </t>
  </si>
  <si>
    <t>RELATING TO THE ISSUANCE OF SPECIAL PURPOSE REVENUE BONDS TO ASSIST SOPOGY INC., IN THE DEVELOPMENT OF RENEWABLE ENERGY.</t>
  </si>
  <si>
    <t>Authorizes the issuance of special purpose revenue bonds in an amount not exceeding $10,000,000 to assist Sopogy, Inc., with planning, designing, constructing, equipping, and operating a solar farm power plant at the Natural Energy Laboratory of Hawaii Authority or another suitable site in the state. (HB334 CD1)</t>
  </si>
  <si>
    <t>6/29/2007	H	Act 229, on 6/29/2007 (Gov. Msg. No. 567).
6/29/2007	S	Act 229, 6/29/2007 (Gov. Msg. No. 1000).</t>
  </si>
  <si>
    <t>KARAMATSU, CARROLL, CHONG, HAR, ITO, LEE, MANAHAN, MIZUNO, MORITA, NISHIMOTO, B. OSHIRO, TSUJI, YAMASHITA, Bertram, Brower, Chang, Evans, Green, Herkes, Magaoay, McKelvey, Nakasone, Sagum, Shimabukuro, Sonson, Souki, Takamine, Wakai, Waters, Yamane</t>
  </si>
  <si>
    <t>HB226 HD2 SD2 CD1</t>
  </si>
  <si>
    <t xml:space="preserve">Environmental Quality; Greenhouse Gas Emissions </t>
  </si>
  <si>
    <t>RELATING TO GREENHOUSE GAS EMISSIONS.</t>
  </si>
  <si>
    <t>Establishes as state policy statewide greenhouse gas emissions limits at or below the statewide greenhouse gas emissions levels in 1990 to be achieved by January 1, 2020. Establishes greenhouse gas emissions reduction task force to prepare a work plan and regulatory scheme to achieve the statewide greenhouse gas emissions limits. (HB226 CD1)</t>
  </si>
  <si>
    <t>GREEN, MIZUNO, THIELEN, Evans, Hanohano, Herkes, Magaoay, Nishimoto, Tsuji</t>
  </si>
  <si>
    <t>Act 235, Session Laws of Hawaii 1974 (repealed)</t>
  </si>
  <si>
    <t>HB1003 HD3 SD2 CD1</t>
  </si>
  <si>
    <t xml:space="preserve">Hawaii Natural Energy Institute; Biofuels; Bioenergy </t>
  </si>
  <si>
    <t>Statutorily establishes the Hawaii natural energy institute of the University of Hawaii and creates the energy systems development special fund for the development of renewable energy and energy efficient technologies. Requires periodic evaluation of projects and activities funded by special fund. Requires department of business, economic development, and tourism to develop and prepare a bioenergy master plan that sets the course for the coordination and implementation of policies and procedures to develop a bioenergy industry in Hawaii. Appropriates funds. (CD1)</t>
  </si>
  <si>
    <t>7/5/2007	H	Act 253, on 7/5/2007 (Gov. Msg. No. 591).
7/5/2007	S	Act 253, 7/5/2007 (Gov. Msg. No. 1024).</t>
  </si>
  <si>
    <t>MORITA, BELATTI, BERG, BERTRAM, BROWER, CABANILLA, CALDWELL, CARROLL, CHANG, CHONG, EVANS, HANOHANO, HERKES, ITO, KARAMATSU, LEE, LUKE, MAGAOAY, MANAHAN, MIZUNO, NISHIMOTO, M. OSHIRO, B. OSHIRO, RHOADS, SAGUM, SAIKI, SHIMABUKURO, SONSON, SOUKI, TAKAI, TAKUMI, TOKIOKA, TSUJI, WAKAI, WATERS, YAMANE, YAMASHITA, McKelvey, Takamine</t>
  </si>
  <si>
    <t>HB869 HD1 SD2 CD1</t>
  </si>
  <si>
    <t xml:space="preserve">Energy; Transportation </t>
  </si>
  <si>
    <t>MAKING AN APPROPRIATION FOR A STUDY ON ENERGY EFFICIENT TRANSPORTATION STRATEGIES.</t>
  </si>
  <si>
    <t>Appropriates funds to the University of Hawaii to conduct a study on energy-efficient transportation strategies. (HB869 CD1)</t>
  </si>
  <si>
    <t>7/5/2007	H	Act 254, on 7/5/2007 (Gov. Msg. No. 592).
7/5/2007	S	Act 254, 7/5/2007 (Gov. Msg. No. 1025).</t>
  </si>
  <si>
    <t>MORITA, SAGUM, THIELEN</t>
  </si>
  <si>
    <t>SB1718 HD2 CD1</t>
  </si>
  <si>
    <t xml:space="preserve">SPRB; Renewable Energy; Biodiesel; BlueEarth Maui Biodiesel LLC </t>
  </si>
  <si>
    <t>RELATING TO THE ISSUANCE OF SPECIAL PURPOSE REVENUE BONDS FOR ELECTRICAL GENERATION ON THE ISLAND OF MAUI.</t>
  </si>
  <si>
    <t>Authorizes special purpose revenue bonds to BlueEarth Maui Biodiesel, LLC, for construction of a biodiesel refinery on Maui. (CD1)</t>
  </si>
  <si>
    <t>7/6/2007	S	Act 261, 7/6/2007 (Gov. Msg. No. 1032).
7/6/2007	H	Act 261, on 7/6/2007 (Gov. Msg. No. 599).</t>
  </si>
  <si>
    <t>Hawaii Dam and Reservoir Safety Act of 2007</t>
  </si>
  <si>
    <t>SB1946 SD2 HD2 CD1</t>
  </si>
  <si>
    <t>Dam and Reservoir Safety; Appropriation</t>
  </si>
  <si>
    <t>RELATING TO DAM SAFETY.</t>
  </si>
  <si>
    <t>Adds extensive provisions to the dam safety law to improve safety to dams and reservoirs in the State. Makes an appropriation. (CD1)</t>
  </si>
  <si>
    <t>7/6/2007	S	Act 262, 7/6/2007 (Gov. Msg. No. 1033).
7/6/2007	H	Act 262, on 7/6/2007 (Gov. Msg. No. 600).</t>
  </si>
  <si>
    <t>HB899 HD1 SD1 CD1</t>
  </si>
  <si>
    <t xml:space="preserve">Integrated Strategies for Statewide Food and Energy Crop Production </t>
  </si>
  <si>
    <t>RELATING TO INTEGRATED STRATEGIES FOR STATEWIDE FOOD AND ENERGY CROP PRODUCTION.</t>
  </si>
  <si>
    <t>Appropriates funds for the Center for Conservation Research and Training at UH to develop best practices consistent with comprehensive agricultural management strategies to facilitate sustainable production of crops through long-term enhancement of soil quality using ecologically responsible means. (HB899 CD1)</t>
  </si>
  <si>
    <t>7/11/2007	S	Became law without the Governor's signature, Act 266, 7/10/2007, (Gov. Msg. No. 1064).
7/11/2007	H	Enacted into law without Governor's signature, Act 266, 7/10/2007, (Gov. Msg. No. 631).</t>
  </si>
  <si>
    <t>TSUJI, EVANS, KARAMATSU, MAGAOAY, Brower, Chong, Yamashita</t>
  </si>
  <si>
    <t>HB1083 HD2 SD2 CD1</t>
  </si>
  <si>
    <t xml:space="preserve">High Technology; Incubation Center; R&amp;D Funding Program </t>
  </si>
  <si>
    <t>Establishes a research and development follow-on funding program for Hawaii_x001E_ based small businesses that received federal funding through the Hawaii Technology Development Venture or the National Defense Center of Excellence for Research in Ocean Sciences and appropriates $5,000,000 for the program. (HB1083 CD1)</t>
  </si>
  <si>
    <t>7/11/2007	S	Became law without the Governor's signature, Act 267, 7/10/2007, (Gov. Msg. No. 1065).
7/11/2007	H	Enacted into law without Governor's signature, Act 267, 7/10/2007, (Gov. Msg. No. 632).</t>
  </si>
  <si>
    <t>HB497 HD2 SD2</t>
  </si>
  <si>
    <t>Transportation; Bicycle Riders</t>
  </si>
  <si>
    <t>RELATING TO TRANSPORTATION.</t>
  </si>
  <si>
    <t>Clarifies use of moneys in state highway fund for bicycle lanes, bicycle paths, bicycle routes, and bikeways. Requires department of transportation to involve representatives of the bicycle community in decision making process. (SD2)</t>
  </si>
  <si>
    <t>7/11/2007	S	Became law without the Governor's signature, Act 286, 7/10/2007, (Gov. Msg. No. 1084).
7/11/2007	H	Enacted into law without Governor's signature, Act 286, 7/10/2007, (Gov. Msg. No. 651).</t>
  </si>
  <si>
    <t>BERTRAM, NISHIMOTO, SONSON, MEYER, PINE, Evans, Hanohano, Manahan, Rhoads</t>
  </si>
  <si>
    <t>SB2018 SD1</t>
  </si>
  <si>
    <t>Public Utilities; CPCN; Rate Notice</t>
  </si>
  <si>
    <t>RELATING TO PUBLIC UTILITIES.</t>
  </si>
  <si>
    <t>Requires a utility applicant to notify existing consumers and patrons, if any, of the rates proposed to be established by an application for a certificate of public convenience and necessity. (SD1)</t>
  </si>
  <si>
    <t>4/19/2006	S	Act 009, 4/19/2006 (Gov. Msg. No. 521).
4/19/2006	H	Act 009, on 4/19/2006 (Gov. Msg. No. 261).</t>
  </si>
  <si>
    <t>HEE, Kokubun</t>
  </si>
  <si>
    <t>SB2050 </t>
  </si>
  <si>
    <t>Neighborhood Electric Vehicle</t>
  </si>
  <si>
    <t>RELATING TO DEFINITION OF NEIGHBORHOOD ELECTRIC VEHICLE.</t>
  </si>
  <si>
    <t>Clarifies the definition of "neighborhood electric vehicle" regarding carrying capacity, the number of vehicle wheels allowed, and the maximum gross vehicle weight rating allowed.</t>
  </si>
  <si>
    <t>4/25/2006	S	Act 022, 4/25/2006 (Gov. Msg. No. 540).
4/25/2006	H	Act 22, on 4/25/2006 (Gov. Msg. No. 278).</t>
  </si>
  <si>
    <t>BUNDA (BR)</t>
  </si>
  <si>
    <t>HB2275 SD1</t>
  </si>
  <si>
    <t xml:space="preserve">Emergency Appropriation; Electricity; DAGS; UH </t>
  </si>
  <si>
    <t>MAKING AN EMERGENCY APPROPRIATION FOR ELECTRICITY PAYMENTS STATEWIDE.</t>
  </si>
  <si>
    <t>Report Title: Makes an emergency appropriation for FY 2005-2006 to cover budgetary shortfalls in electricity payments for facilities managed by DAGS statewide and facilities in the UH system. (SD1)</t>
  </si>
  <si>
    <t>4/26/2006	S	Act 26, 4/25/2006 (Gov. Msg. No. 544).
4/25/2006	H	Act 26, on 4/25/2006 (Gov. Msg. No. 282).</t>
  </si>
  <si>
    <t>HB2346 SD1</t>
  </si>
  <si>
    <t xml:space="preserve">DOE Electricity; Emergency Appropriation </t>
  </si>
  <si>
    <t>MAKING AN EMERGENCY APPROPRIATION FOR DEPARTMENT OF EDUCATION ELECTRICITY.</t>
  </si>
  <si>
    <t>Emergency appropriation to meet the projected shortfall in the electricity appropriation. (SD1)</t>
  </si>
  <si>
    <t>4/28/2006	H	Act 51, on 4/28/2006 (Gov. Msg. No. 309).
4/28/2006	S	Act 51, 4/28/2006 (Gov. Msg. No. 574).</t>
  </si>
  <si>
    <t>§128F-1</t>
  </si>
  <si>
    <t>HB2443 HD1 SD1</t>
  </si>
  <si>
    <t>Emergency Management Assistance Compact; Hawaii Membership</t>
  </si>
  <si>
    <t>RELATING TO THE EMERGENCY MANAGEMENT ASSISTANCE COMPACT.</t>
  </si>
  <si>
    <t>Ratifies the Emergency Management Assistance Compact and allows Hawaii to become a member. (SD1)</t>
  </si>
  <si>
    <t>5/1/2006	H	Act 55, on 5/1/2006 (Gov. Msg. No. 313).
5/1/2006	S	Act 55, 5/1/2006 (Gov. Msg. No. 581).</t>
  </si>
  <si>
    <t>ITO, THIELEN</t>
  </si>
  <si>
    <t>§128F-2</t>
  </si>
  <si>
    <t>HB3115 HD2 SD2 CD1</t>
  </si>
  <si>
    <t>Petroleum Industry Monitoring, Analysis, and Reporting Program and Special Fund; Indefinite Suspension of Maximum Pre-tax Wholesale Gasoline Price until Reinstatement by Governor; Unfair Practices by Petroleum Industry</t>
  </si>
  <si>
    <t>RELATING TO THE PETROLEUM INDUSTRY.</t>
  </si>
  <si>
    <t>(1) Provides increased industry transparency; (2) Indefinitely suspends the maximum wholesale gasoline price and the public utilities commission's duty to calculate it; (3) Gives the governor the authority to reinstate the maximum wholesale gasoline price upon publication of a finding that its reinstatement is beneficial to the economic well-being, health, and safety of the people of the State; (4) Increases the savings potential for consumers if the governor reinstates the maximum price, by deleting the location adjustment factor and reducing the marketing margin factor; (5) Gives the governor the authority, upon reinstatement, to increase the maximum wholesale gasoline price within a zone; (6) Establishes the petroleum industry monitoring, analysis, and reporting program and special fund; (7) Prohibits unfair practices by petroleum industry; and (8) Makes appropriations. (CD1)</t>
  </si>
  <si>
    <t>5/5/2006	H	Act 78, on 5/5/2006 (Gov. Msg. No. 339).
5/5/2006	S	Act 078, 5/5/2006 (Gov. Msg. No. 608).</t>
  </si>
  <si>
    <t>M. OSHIRO, CABANILLA, CALDWELL, CHANG, HERKES, KANOHO, KARAMATSU, KAWAKAMI, LEE, LUKE, MORITA, NISHIMOTO, B. OSHIRO, SCHATZ, TAKAI, WAKAI, Abinsay, Arakaki, Evans, Say, Takamine</t>
  </si>
  <si>
    <t>HB2175 HD2 SD2 CD1</t>
  </si>
  <si>
    <t>Energy Efficiency; Renewable Energy; Alternate Fuel</t>
  </si>
  <si>
    <t>Provides a framework for energy self-sufficiency, focusing on energy efficiency and renewable energy resource employment in state facilities, vehicles, and equipment; in the public schools; and by means of priority permitting for renewable energy projects at the county level. (HB2175 CD1)</t>
  </si>
  <si>
    <t>5/12/2006	S	Act 096, 5/12/2006 (Gov. Msg. No. 626).
5/12/2006	H	Act 096, on 5/12/2006 (Gov. Msg. No. 359).</t>
  </si>
  <si>
    <t>SAY, ABINSAY, ARAKAKI, BERG, CABANILLA, CALDWELL, CARROLL, CHANG, CHONG, EVANS, GREEN, HALE, HERKES, ITO, KAHIKINA, KANOHO, KARAMATSU, KAWAKAMI, LEE, LUKE, MAGAOAY, MORITA, NAKASONE, NISHIMOTO, B. OSHIRO, M. OSHIRO, SAIKI, SCHATZ, SHIMABUKURO, SONSON, TAKAI, TAKAMINE, TAKUMI, TANAKA, TSUJI, WAKAI, WATERS, YAMANE, YAMASHITA, Harbin, Souki</t>
  </si>
  <si>
    <t>§46-19.6</t>
  </si>
  <si>
    <t>HB1021 HD2 SD2 CD1</t>
  </si>
  <si>
    <t xml:space="preserve">Public Utilities Commission; Utility Analysts; Legal Assistants </t>
  </si>
  <si>
    <t>Authorizes PUC chairperson to appoint research assistants, economists, legal secretaries, utility analysts, legal assistants, and enforcement officers with or without regard to chapter 76. (HB1021 CD1)</t>
  </si>
  <si>
    <t>5/26/2006	S	Act 143, 5/26/2006 (Gov. Msg. No. 673).
5/26/2006	H	Act 143, on 5/26/2006 (Gov. Msg. No. 408).</t>
  </si>
  <si>
    <t>MORITA, EVANS, LEE, SCHATZ, SHIMABUKURO, THIELEN, WAKAI</t>
  </si>
  <si>
    <t>SB3185 SD2 HD2 CD1</t>
  </si>
  <si>
    <t>Public Utilities Commission; Energy</t>
  </si>
  <si>
    <t>Makes amendments to improve the Renewable Portfolio Standards (RPS) law. (CD1)</t>
  </si>
  <si>
    <t>6/2/2006	S	Act 162, 6/2/2006 (Gov. Msg. No. 692).
6/2/2006	H	Act 162, on 6/2/2006 (Gov. Msg. No. 428).</t>
  </si>
  <si>
    <t>ENGLISH, CHUN OAKLAND, Ige, Hee, Kanno, Baker, Inouye, Kokubun</t>
  </si>
  <si>
    <t>HB2848 HD2 SD2 CD1</t>
  </si>
  <si>
    <t xml:space="preserve">Energy; Hawaii Energy Policy Forum </t>
  </si>
  <si>
    <t>Appropriates funds to reconvene the Hawaii Energy Policy Forum to develop an action plan, timeline, and benchmarks, and to further engage Hawaii's leaders and stakeholders in implementing the Forum's visions, concepts, and recommendations for Hawaii's preferred energy future, and assess the feasibility of the State participating in the Chicago Climate Exchange. Report to Legislature. (HB2848 CD1)</t>
  </si>
  <si>
    <t>6/2/2006	S	Act 163, 6/2/2006 (Gov. Msg. No. 693).
6/2/2006	H	Act 163, on 6/2/2006 (Gov. Msg. No. 429).</t>
  </si>
  <si>
    <t>MORITA, BERG, CARROLL, KANOHO, PINE, SCHATZ, THIELEN, WATERS</t>
  </si>
  <si>
    <t>HB2075 HD1 SD2 CD1</t>
  </si>
  <si>
    <t>Transportation; Bikeways</t>
  </si>
  <si>
    <t>Earmarks a two percent of federally allocated moneys from the state highway fund for bikeways. (HB2075 CD1)</t>
  </si>
  <si>
    <t>6/2/2006	S	Act 166, 6/2/2006 (Gov. Msg. No. 696).
6/2/2006	H	Act 166, on 6/2/2006 (Gov. Msg. No. 432).</t>
  </si>
  <si>
    <t>ARAKAKI, CABANILLA, CHANG, FINNEGAN, GREEN, HALE, KAHIKINA, KANOHO, LEE, MARUMOTO, MEYER, SHIMABUKURO, SONSON, THIELEN, Evans</t>
  </si>
  <si>
    <t>Act 8, Special Session Laws of Hawaii 2005, is amended by Section 4 and 7</t>
  </si>
  <si>
    <t>HB2805 SD1 CD1</t>
  </si>
  <si>
    <t>Hawaii 2050 Sustainability; Time Extensions</t>
  </si>
  <si>
    <t>RELATING TO STATE PLANNING.</t>
  </si>
  <si>
    <t>Extends the deadline for the auditor to submit the Hawaii 2050 Sustainability Plan for an additional year and extends the authority of the Hawaii 2050 task force to 6/30/08. (HB2805 CD1)</t>
  </si>
  <si>
    <t>6/20/2006	S	Act 210, 6/20/2006 (Gov. Msg. No. 740).
6/20/2006	H	Act 210, on 6/20/2006 (Gov. Msg. No. 477).</t>
  </si>
  <si>
    <t>YAMANE, BERG, M. OSHIRO, Chong, Say, Yamashita</t>
  </si>
  <si>
    <t>HB2806 HD1 SD2 CD1</t>
  </si>
  <si>
    <t>Hawaii 2050 Sustainability Plan</t>
  </si>
  <si>
    <t>RELATING TO SUSTAINABILITY.</t>
  </si>
  <si>
    <t>Appropriates money for the Hawaii 2050 Task Force to continue their efforts. (HB2806 CD1)</t>
  </si>
  <si>
    <t>6/20/2006	S	Act 211, 6/20/2006 (Gov. Msg. No. 741).
6/20/2006	H	Act 211, on 6/20/2006 (Gov. Msg. No. 478).</t>
  </si>
  <si>
    <t>YAMANE, BERG, CHONG, M. OSHIRO, YAMASHITA</t>
  </si>
  <si>
    <t>SB2957 SD2 HD2 CD1</t>
  </si>
  <si>
    <t>Energy Self-sufficiency</t>
  </si>
  <si>
    <t>Provides a framework for energy self-sufficiency, focusing on: increasing renewable energy tax credits; establishing a pay as you save program for solar water heating systems; establishing a bio-diesel preference in the state procurement law; establishing a Hawaii renewable hydrogen program and hydrogen investment capital special fund; and establishing state support for an alternate fuels standard. (CD1)</t>
  </si>
  <si>
    <t>6/26/2006	S	Act 240, 6/26/2006 (Gov. Msg. No. 770).
6/26/2006	H	Act 240, on 6/26/2006 (Gov. Msg. No. 507).</t>
  </si>
  <si>
    <t>ENGLISH, IGE, HANABUSA, TSUTSUI, CHUN OAKLAND, SAKAMOTO, HOOSER, ESPERO, INOUYE, MENOR, BUNDA, NISHIHARA, FUKUNAGA, BAKER, KOKUBUN, KANNO, IHARA, KIM, Taniguchi</t>
  </si>
  <si>
    <t>SB2036 SD1 HD1 CD1</t>
  </si>
  <si>
    <t>International Business and Technology Incubators; Appropriation ($)</t>
  </si>
  <si>
    <t>MAKING AN APPROPRIATION FOR AN INTERNATIONAL BUSINESS AND TECHNOLOGY INCUBATOR.</t>
  </si>
  <si>
    <t>Appropriates funds to create an international business and technology incubator program in Hawaii. Effective July 1, 2006. (CD1)</t>
  </si>
  <si>
    <t>6/30/2006	S	Act 255, 6/30/2006 (Gov. Msg. No. 786).
6/30/2006	H	Act 255, on 6/30/2006 (Gov. Msg. No. 523).</t>
  </si>
  <si>
    <t>BUNDA</t>
  </si>
  <si>
    <t>HB3060 HD1 SD2 CD1</t>
  </si>
  <si>
    <t>High Technology Development Corporation</t>
  </si>
  <si>
    <t>Authorizes the High Technology Development Corporation to provide grants to certain local businesses that receive or apply for federal research grants or awards. Authorizes HTIC to establish out-of-state bank accounts. Exempts HTIC from chapter 36, HRS, and chapter 38, HRS. Appropriates funds to HTDC for certain research and technology programs. (HB3060 CD1)</t>
  </si>
  <si>
    <t>7/6/2006	S	Act 282, 7/6/2006 (Gov. Msg. No. 813).
7/6/2006	H	Act 282, on 7/6/2006 (Gov. Msg. No. 550).</t>
  </si>
  <si>
    <t>KARAMATSU, ABINSAY, CHANG, HERKES, MAGAOAY, MARUMOTO, TSUJI, WAKAI, YAMASHITA</t>
  </si>
  <si>
    <t>SB2145 SD2 HD2 CD1</t>
  </si>
  <si>
    <t xml:space="preserve">Environmental Justice; Environmental Impact Statements </t>
  </si>
  <si>
    <t>RELATING TO THE ENVIRONMENT.</t>
  </si>
  <si>
    <t>Requires OEQC to contract with the UH environmental center to perform a comprehensive review of the EIS process. Appropriates money to DOH to fund the contract. Appropriates money for the environmental council to contract with a consultant to coordinate the State's environmental justice activities. (CD1)</t>
  </si>
  <si>
    <t>7/10/2006	S	Act 294, 7/10/2006 (Gov. Msg. No. 825).
7/10/2006	H	Act 294, on 7/10/2006 (Gov. Msg. No. 563).</t>
  </si>
  <si>
    <t>HANABUSA, Tsutsui, Hee, English, Kokubun, Nishihara, Taniguchi</t>
  </si>
  <si>
    <t xml:space="preserve">Emergency for Electricity Payments Statewide </t>
  </si>
  <si>
    <t>Makes an emergency appropriation $3,000,000 for fiscal year 2004-2005 to cover statewide budgetary shortfalls in electricity payments for facilities assigned to the DAGS</t>
  </si>
  <si>
    <t>5/3/2005	H	Act 41, on 5/3/2005 (Gov. Msg. No. 229).
5/5/2005	S	Act 41, 5/3/2005 (Gov. Msg. No. 860).</t>
  </si>
  <si>
    <t>HB606 HD1 SD2 CD1</t>
  </si>
  <si>
    <t>Renewable Energy Systems Over 10kw; Interconnection Standards</t>
  </si>
  <si>
    <t>RELATING TO STANDARDS FOR NET METERED RENEWABLE ENERGY SYSTEMS.</t>
  </si>
  <si>
    <t>Requires the PUC to adopt interconnection standards and requirements for customer_x001E_sited net energy metered systems of greater than ten kilowatts. (HB606 CD1)</t>
  </si>
  <si>
    <t>5/23/2005	H	Act 69, on 5/23/2005 (Gov. Msg. No. 265).
5/24/2005	S	Act 69, 5/23/2005 (Gov. Msg. No. 888).</t>
  </si>
  <si>
    <t>SB1117 SD1 HD1 CD1</t>
  </si>
  <si>
    <t xml:space="preserve">SPRB; Electric Utilities; Capital Improvement </t>
  </si>
  <si>
    <t>Authorizes the issuance of up to $160,000,000 in special purpose revenue bonds to assist Hawaiian Electric Company, Inc., Maui Electric Company, Ltd., and Hawaiian Electric Light Company, Inc. with capital improvement projects. (CD1)</t>
  </si>
  <si>
    <t>5/26/2005	S	Act 78, 5/26/2005 (Gov. Msg. No. 897).
5/26/2005	H	Act 78, on 5/26/2005 (Gov. Msg. No. 274).</t>
  </si>
  <si>
    <t>HB1238 HD1 SD2 CD1</t>
  </si>
  <si>
    <t>Authorizes issuance of special purpose revenue bonds to Honolulu Seawater Air Conditioning LLC for the purpose of design and construction of the chilled water distribution system and balance-of-system components and structures of a district cooling system. (SD2)</t>
  </si>
  <si>
    <t>5/26/2005	S	Act 79, 5/26/2005 (Gov. Msg. No. 898).
5/26/2005	H	Act 79, on 5/26/2005 (Gov. Msg. No. 275).</t>
  </si>
  <si>
    <t>SB1003 SD2 HD2 CD1</t>
  </si>
  <si>
    <t>Net Energy Metering; Remove System Cap; Eligible Customer Generators</t>
  </si>
  <si>
    <t>RELATING TO NET ENERGY METERING.</t>
  </si>
  <si>
    <t>Allows the Public Utilities Commission to increase the maximum capacity of eligible customer-generators, and the total capacity a utility must accept, and amend rate structure and standard tariffs and contracts. Allows accumulation of customer generators' credit for excess electricity generated over a 12_x001E_month period. (CD1)</t>
  </si>
  <si>
    <t>6/7/2005	S	Act 104, 6/6/2005 (Gov. Msg. No. 923).
6/6/2005	H	Act 104, on 6/6/2005 (Gov. Msg. No. 301).</t>
  </si>
  <si>
    <t>ENGLISH, CHUN OAKLAND, TSUTSUI, FUKUNAGA, Sakamoto, Hooser, Nishihara, Baker, Hemmings, Espero, Kanno, Taniguchi, Hanabusa, Ihara</t>
  </si>
  <si>
    <t>Act 164, Session Laws of Hawaii 2004, is amended by Part VI, Section -140</t>
  </si>
  <si>
    <t>HB1017 HD3 SD2 CD1</t>
  </si>
  <si>
    <t>Solar Energy Devices; Condominiums; Townhouses</t>
  </si>
  <si>
    <t>RELATING TO SOLAR ENERGY.</t>
  </si>
  <si>
    <t>Allows for the installation of solar energy devices on any privately owned single-family residential dwelling or townhouse, with limited restrictions. Requires private entities to adopt rules regarding the placement of solar energy devices. (HB1017 CD1)</t>
  </si>
  <si>
    <t>6/24/2005	S	Act 157, 6/24/2005 (Gov. Msg. No. 976).
6/24/2005	H	Act 157, on 6/24/2005 (Gov. Msg. No. 356).</t>
  </si>
  <si>
    <t>MORITA, BERG, CALDWELL, EVANS, GREEN, SCHATZ, SHIMABUKURO, THIELEN, WAKAI</t>
  </si>
  <si>
    <t>SB1903 SD1 HD1 CD1</t>
  </si>
  <si>
    <t>Seawater Air Conditioning; PUC Regulation Exemption</t>
  </si>
  <si>
    <t>RELATING TO THE SEAWATER AIR CONDITIONING.</t>
  </si>
  <si>
    <t>Exempts seawater air conditioning district cooling systems from PUC regulation, provided that at least 50% of the energy required for the system is provided by a renewable energy source. (CD1)</t>
  </si>
  <si>
    <t>6/27/2005	S	Act 164, 6/27/2005 (Gov. Msg. No. 983).
6/27/2005	H	Act 164, on 6/27/2005 (Gov. Msg. No. 363).</t>
  </si>
  <si>
    <t>ENGLISH (BR)</t>
  </si>
  <si>
    <t>SB1702 SD1 HD2 CD1</t>
  </si>
  <si>
    <t>High Technology; Nonprofit Corporation; Established</t>
  </si>
  <si>
    <t>Establishes the High Technology Innovation Corporation, a nonprofit corporation attached to the High Technology Development Corporation, to assist in attracting high technology development opportunities to the State. (CD1)</t>
  </si>
  <si>
    <t>6/29/2005	H	Act 173, on 6/29/2005 (Gov. Msg. No. 374).
6/29/2005	S	Act 173, 6/29/2005 (Gov. Msg. No. 994).</t>
  </si>
  <si>
    <t>FUKUNAGA, Ige</t>
  </si>
  <si>
    <t xml:space="preserve">§206M-D to I (repealed, no link) </t>
  </si>
  <si>
    <t>SB1427 SD1 HD2 CD1</t>
  </si>
  <si>
    <t>State Procurement; Alternative Fuel Vehicles</t>
  </si>
  <si>
    <t>RELATING TO PROCUREMENT OF HIGH ENERGY EFFICIENT VEHICLES.</t>
  </si>
  <si>
    <t>Requires state agencies to procure alternative fuel vehicles when purchasing motor vehicle fleets. Permits agencies to offset purchasing requirements by demonstrating percentage improvements in overall light duty vehicle fleet mileage economy. (CD1)</t>
  </si>
  <si>
    <t>7/13/2005	S	Became law without the Governor's signature, Act 216, 7/12/2005, (Gov. Msg. No. 1061).
7/13/2005	H	Enacted into law without Governor's signature, Act 216, 7/12/2005, (Gov. Msg. No. 466).</t>
  </si>
  <si>
    <t>ENGLISH, CHUN OAKLAND, HOOSER, HEMMINGS, Espero, Ihara, Sakamoto, Kokubun, Fukunaga, Baker, Nishihara, Taniguchi, Kanno, Inouye</t>
  </si>
  <si>
    <t>HB1294 SD1 CD1</t>
  </si>
  <si>
    <t>Environmental Impact Statements; Accepting Agency</t>
  </si>
  <si>
    <t>RELATING TO ENVIRONMENTAL IMPACT STATEMENTS.</t>
  </si>
  <si>
    <t>Clarifies that the accepting agency or authority for an environmental impact statement is not required to be the approving agency for the permit or approval. Requires an environmental assessment for proposed wastewater facilities, except individual wastewater systems, waste-to-energy facilities, landfills, oil refineries, and power-generating facilities. (HB1294 CD1)</t>
  </si>
  <si>
    <t>5/5/2004	H	Act 55, on 5/5/2004 (Gov. Msg. No. 231).
5/6/2004	S	Act 55, 5/5/2004 (Gov. Msg. No. 546).</t>
  </si>
  <si>
    <t>NAKASONE</t>
  </si>
  <si>
    <t>SB2474 SD3 HD2</t>
  </si>
  <si>
    <t>Renewable Energy; Renewable Portfolio Standards; PUC Study</t>
  </si>
  <si>
    <t>Requires electric utilities to meet a renewable portfolio standard of 15 per cent for 2015 and a goal of 20 per cent for 2020. Directs PUC to study the feasibility of implementing a rate structure to encourage the use of renewable energy. Requires DBEDT and DLNR to support and facilitate achievement of the renewable portfolio standards. (SB2474 HD2)</t>
  </si>
  <si>
    <t>6/2/2004	S	Act 95, 6/2/2004 (Gov. Msg. No. 596).
6/2/2004	H	Act 095, on 6/2/2004 (Gov. Msg. No. 283).</t>
  </si>
  <si>
    <t>ENGLISH, Kokubun, Baker, Tsutsui</t>
  </si>
  <si>
    <t>§269-92</t>
  </si>
  <si>
    <t>SB1239 SD1 HD2 CD1</t>
  </si>
  <si>
    <t>Renewable Energy; Fuel Tax Reduction</t>
  </si>
  <si>
    <t>Reduces total fuel taxes for ethanol, methanol, biodiesel, and other alternative fuels, other than liquefied petroleum gas. (CD1)</t>
  </si>
  <si>
    <t>6/2/2004	S	Act 96, 6/2/2004 (Gov. Msg. No. 597).
6/2/2004	H	Act 096, on 6/2/2004 (Gov. Msg. No. 284).</t>
  </si>
  <si>
    <t>BAKER, ENGLISH, IHARA, IGE, CHUN OAKLAND, FUKUNAGA</t>
  </si>
  <si>
    <t>SB3162 SD1 HD1 CD1</t>
  </si>
  <si>
    <t>Renewable Energy Technologies Income Tax Credit</t>
  </si>
  <si>
    <t>RELATING TO RENEWABLE ENERGY TECHNOLOGIES INCOME TAX CREDIT.</t>
  </si>
  <si>
    <t>Clarifies that financial institutions, partnerships, S corporations, estates, and trusts are eligible to claim a renewable energy technologies income tax credit; allows for any unused credit to be claimed in subsequent taxable years until exhausted. (CD1)</t>
  </si>
  <si>
    <t>6/2/2004	S	Act 97, 6/2/2004 (Gov. Msg. No. 598).
6/2/2004	H	Act 097, on 6/2/2004 (Gov. Msg. No. 285).</t>
  </si>
  <si>
    <t>ENGLISH, Tsutsui, Baker, Slom, Chun Oakland, Espero</t>
  </si>
  <si>
    <t>HB2049 HD1 SD2 CD1</t>
  </si>
  <si>
    <t>Energy Performance Contracts; Financing Options</t>
  </si>
  <si>
    <t>Increases the allowable length of energy performance contracts from 15 years to 20 years; broadens the financing options and amends definitions; replaces shared savings plans with guaranteed savings plans. (HB2049 CD1)</t>
  </si>
  <si>
    <t>6/2/2004	S	Act 98, 6/2/2004 (Gov. Msg. No. 599).
6/2/2004	H	Act 098, on 6/2/2004 (Gov. Msg. No. 286).</t>
  </si>
  <si>
    <t>HB2048 HD1 SD1</t>
  </si>
  <si>
    <t>Net Energy Metering; Govt. Entity; Increased Capacity</t>
  </si>
  <si>
    <t>Expands definition of "eligible customer-generator" to include government entities. Increases maximum generating capacity of eligible customer-generators from 10kW to 50 kW. Limits exemption from additional requirements for systems meeting safety/performance standards to systems 10kW or less. (SD1)</t>
  </si>
  <si>
    <t>6/2/2004	S	Act 99, 6/2/2004 (Gov. Msg. No. 600).
6/2/2004	H	Act 099, on 6/2/2004 (Gov. Msg. No. 287).</t>
  </si>
  <si>
    <t>MORITA, WATERS</t>
  </si>
  <si>
    <t>HB2578 HD1 SD2 CD1</t>
  </si>
  <si>
    <t xml:space="preserve">SPRBs; Honolulu Seawater Air Conditioning LLC </t>
  </si>
  <si>
    <t>RELATING TO THE ISSUANCE OF SPECIAL PURPOSE REVENUE BONDS TO ASSIST HONOLULU SEAWATER AIR CONDITIONING LLC PROJECTS ON THE ISLAND OF OAHU.</t>
  </si>
  <si>
    <t>Authorizes the issuance of special purpose revenue bonds (SPRBs) for Honolulu Seawater Air Conditioning LLC for the design and construction of a seawater air conditioning/thermal energy storage district cooling system on the island of Oahu.</t>
  </si>
  <si>
    <t>6/10/2004	S	Act 111, 6/10/2004 (Gov. Msg. No. 612).
6/15/2004	H	Act 111, on 6/10/2004 (Gov. Msg. No. 299).</t>
  </si>
  <si>
    <t>WAKAI, B. OSHIRO, KARAMATSU, SCHATZ, NISHIMOTO, KANOHO, Lee, Takumi, Kawakami, Tamayo</t>
  </si>
  <si>
    <t>Act 136, Session Laws of Hawaii 2000, is amended by Section 5</t>
  </si>
  <si>
    <t>HB1944 HD1 SD1</t>
  </si>
  <si>
    <t xml:space="preserve">Worldwide Energy Group; SPRBs; Hawaii Sugar Ethanol Project </t>
  </si>
  <si>
    <t>RELATING TO THE ISSUANCE OF SPECIAL PURPOSE REVENUE BONDS TO ASSIST INDUSTRIAL ENTERPRISES.</t>
  </si>
  <si>
    <t>Extends the authorization to issue special purpose revenue bonds on behalf of Worldwide Energy Group, Incorporated from 6/30/04 to 6/30/09. (SD1)</t>
  </si>
  <si>
    <t>6/23/2004	H	Act 139, on 6/22/2004 (Gov. Msg. No. 328).
6/23/2004	S	Act 139, 6/22/2004 (Gov. Msg. No. 647).</t>
  </si>
  <si>
    <t>WATERS, MORITA, KANOHO, KAHO`OHALAHALA, THIELEN, EVANS, BUKOSKI</t>
  </si>
  <si>
    <t>SB3207 SD2 HD2 CD1</t>
  </si>
  <si>
    <t>Ethanol Facility Tax Credit</t>
  </si>
  <si>
    <t>RELATING TO ETHANOL TAX CREDIT.</t>
  </si>
  <si>
    <t>Changes the ethanol investment tax credit to the ethanol facility tax credit (EFTC); bars other credits if EFTC is claimed; clarifies definitions; limits EFTC to investment amount; and allows EFTC only in years that the facility is operating at 75% of nameplate capacity or more and if production commences on or before 1/1/12. Effective 7/1/03 for tax years after 12/31/03. (CD1)</t>
  </si>
  <si>
    <t>6/23/2004	H	Act 140, on 6/22/2004 (Gov. Msg. No. 329).
6/23/2004	S	Act 140, 6/22/2004 (Gov. Msg. No. 648).</t>
  </si>
  <si>
    <t>TSUTSUI, ENGLISH, BAKER, HOOSER</t>
  </si>
  <si>
    <t>SB2909 SD1 HD1 CD1</t>
  </si>
  <si>
    <t>Small Public Utilities; Rate Filings; Procedures</t>
  </si>
  <si>
    <t>RELATING TO APPLICATIONS SEEKING GENERAL RATE INCREASES FILED BY PUBLIC UTILITIES HAVING ANNUAL GROSS REVENUES OF LESS THAN $2,000,000.</t>
  </si>
  <si>
    <t>Establishes rate filing procedures for public utilities with annual gross revenues under $2 million. Requires use of standard form application and public hearing. Requires utilities to file annual financial statements and updated chart of account. (CD1)</t>
  </si>
  <si>
    <t>7/8/2004	S	Act 168, 7/6/2004 (Gov. Msg. No. 671).
7/8/2004	H	Act 168, on 7/6/2004 (Gov. Msg. No. 359).</t>
  </si>
  <si>
    <t>HB475</t>
  </si>
  <si>
    <t>PUC; Management Audit</t>
  </si>
  <si>
    <t>Requires the Auditor to conduct a management audit of the public utilities commission and submit report to legislature and governor before convening of regular session of 2004.</t>
  </si>
  <si>
    <t>5/30/2003	H	Act 094, on 5/28/2003 (Gov. Msg. No. 335).
6/3/2003	S	Act 094, 5/28/2003 (Gov. Msg. No. 537).</t>
  </si>
  <si>
    <t>MORITA, THIELEN, BUKOSKI, WATERS, CALDWELL, SCHATZ, KAHO`OHALAHALA, EVANS, LEE, B. OSHIRO, WAKAI, HALE</t>
  </si>
  <si>
    <t>HB1328 HD1 SD1</t>
  </si>
  <si>
    <t>Consumer Advocate; Consideration of Long-Term Benefits of Renewable Resources; Required</t>
  </si>
  <si>
    <t>RELATING TO THE CONSUMER ADVOCATE.</t>
  </si>
  <si>
    <t>Requires the consumer advocate to consider the long-term benefits of renewable resources in the role as a consumer advocate. (SD1)</t>
  </si>
  <si>
    <t>6/9/2003	H	Act 132, on 6/4/03 (Gov. Msg. No. 374).
6/10/2003	S	Act 132, 6/4/2003 (Gov. Msg. No. 576).</t>
  </si>
  <si>
    <t>THIELEN</t>
  </si>
  <si>
    <t>HB10 HD2 SD1 CD1</t>
  </si>
  <si>
    <t>Electric Utilities; Fuel Mix Disclosure</t>
  </si>
  <si>
    <t>Requires retail suppliers of electricity to annually disclose to their retail customers fuel mix information by generation category for electricity sold. (HB10 CD1)</t>
  </si>
  <si>
    <t>6/9/2003	H	Act 147, on 6/4/03 (Gov. Msg. No. 389).
6/10/2003	S	Act 147, 6/4/2003 (Gov. Msg. No. 591).</t>
  </si>
  <si>
    <t>THIELEN, HIRAKI, MORITA, Waters, Bukoski, Kaho`ohalahala</t>
  </si>
  <si>
    <t>HB1941 </t>
  </si>
  <si>
    <t>P.U.C. Exemption; Transporters of Seed Corn</t>
  </si>
  <si>
    <t>RELATING TO AGRICULTURE.</t>
  </si>
  <si>
    <t>Repeals sunset date allowing P.U.C. exemption for transporters of seed corn to processing facilities.</t>
  </si>
  <si>
    <t>4/25/2002	H	Act 28, on 04-23-02 (Gov. Msg. No. 235).
4/25/2002	S	Act 028, 04-23-02 (Gov. Msg. No. 355).</t>
  </si>
  <si>
    <t>ABINSAY, MAGAOAY, DAVIS, AHU ISA, HALFORD, CABREROS, SUZUKI, GOMES, CHANG, Takumi</t>
  </si>
  <si>
    <t>Petroleum Industry Reporting Act</t>
  </si>
  <si>
    <t>SB2179 SD2 HD1 CD2</t>
  </si>
  <si>
    <t>Energy Resources; Gasoline Pricing; Petroleum Industry Reporting Act</t>
  </si>
  <si>
    <t>Establishes gasoline price caps. Requires, rather than allows, DBEDT to analyze fuel prices and conduct audits under the Petroleum Industry Reporting Act. Increases civil penalties. Requires review of documents. Appropriates funds to DBEDT. Requires improved energy efficiency in state facilities. (SB2179 CD2)</t>
  </si>
  <si>
    <t>6/3/2002	H	Act 77, on 5/31/02 (Gov. Msg. No. 246).
6/4/2002	S	Act 077, 05-31-02 (Gov. Msg. No. 366).</t>
  </si>
  <si>
    <t>CHUN OAKLAND, English, Tam, Fukunaga, Hanabusa, Ihara, Kanno, Kawamoto, Chumbley</t>
  </si>
  <si>
    <t xml:space="preserve">§196-B to H (repealed, no link) </t>
  </si>
  <si>
    <t xml:space="preserve">§196-J (repealed, no link) </t>
  </si>
  <si>
    <t xml:space="preserve">§196-N to S (repealed, no link) </t>
  </si>
  <si>
    <t xml:space="preserve">Agriculture </t>
  </si>
  <si>
    <t>SB2228 SD1 HD2 CD1</t>
  </si>
  <si>
    <t xml:space="preserve">Special Purpose Revenue Bond; Hawaii Macadamia Tree, Inc. </t>
  </si>
  <si>
    <t>Authorizes $10,000,000 in special purpose revenue bonds for macadamia processing and production facility for Hawaii Macadamia Tree, Inc. (CD1)</t>
  </si>
  <si>
    <t>6/4/2002	S	Act 101, 05-31-02 (Gov. Msg. No. 368).
6/5/2002	H	Act 101, on 5/31/02 (Gov. Msg. No. 248).</t>
  </si>
  <si>
    <t>CHUN, Hemmings, Kawamoto, Buen, Matsuura</t>
  </si>
  <si>
    <t>SB2802 SD2 HD2 CD1</t>
  </si>
  <si>
    <t>Public Land Leases; Renewable Energy Producers</t>
  </si>
  <si>
    <t>RELATING TO LEASING OF PUBLIC LANDS TO RENEWABLE ENERGY PRODUCERS.</t>
  </si>
  <si>
    <t>Authorizes the BLNR to lease public lands to renewable energy producers through direct negotiation. (CD1)</t>
  </si>
  <si>
    <t>6/4/2002	S	Act 102, 05-31-02 (Gov. Msg. No. 368).
6/5/2002	H	Act 102, on 5/31/02 (Gov. Msg. No. 248).</t>
  </si>
  <si>
    <t>RELATING TO ENVIRONMENTAL PROTECTION.</t>
  </si>
  <si>
    <t>RELATING TO THE ISSUANCE OF SPECIAL PURPOSE REVENUE BONDS FOR THE NUUANU HYDROELECTRICITY PROJECT.</t>
  </si>
  <si>
    <t>RELATING TO THE ISSUANCE OF SPECIAL PURPOSE REVENUE BONDS TO ASSIST A SEAWATER AIR CONDITIONING PROJECT IN HAWAII.</t>
  </si>
  <si>
    <t>RELATING TO BICYCLES.</t>
  </si>
  <si>
    <t>RELATING TO ELECTRICAL CONTRACTORS.</t>
  </si>
  <si>
    <t>RELATING TO METROPOLITAN PLANNING ORGANIZATIONS.</t>
  </si>
  <si>
    <t>RELATING TO PUBLIC SAFETY.</t>
  </si>
  <si>
    <t>RELATING TO THE ENVIRONMENTAL COURTS.</t>
  </si>
  <si>
    <t>RELATING TO ENERGY EFFICIENCY.</t>
  </si>
  <si>
    <t>RELATING TO WASTEWATER.</t>
  </si>
  <si>
    <t>RELATING TO INNOVATION BUSINESS.</t>
  </si>
  <si>
    <t>RELATING TO BIOFUELS.</t>
  </si>
  <si>
    <t>RELATING TO RESILIENCY.</t>
  </si>
  <si>
    <t>RELATING TO REPORTING BY THE DEPARTMENT OF BUSINESS, ECONOMIC DEVELOPMENT, AND TOURISM.</t>
  </si>
  <si>
    <t>RELATING TO THE DEPARTMENT OF TRANSPORTATION, AIRPORTS DIVISION, PROJECT ADJUSTMENT FUND.</t>
  </si>
  <si>
    <t>RELATING TO CLIMATE CHANGE.</t>
  </si>
  <si>
    <t>RELATING TO HEAT ABATEMENT.</t>
  </si>
  <si>
    <t>RELATING TO THE UNIVERSITY OF HAWAII.</t>
  </si>
  <si>
    <t>RELATING TO THE STATE BUILDING CODES.</t>
  </si>
  <si>
    <t>RELATING TO RENEWABLE FUELS TAX CREDIT.</t>
  </si>
  <si>
    <t>RELATING TO ENERGY AT THE UNIVERSITY OF HAWAII.</t>
  </si>
  <si>
    <t>RELATING TO THE HAWAII WORKFORCE DEVELOPMENT COUNCIL.</t>
  </si>
  <si>
    <t>RELATING TO THE WORLD CONSERVATION CONGRESS.</t>
  </si>
  <si>
    <t>RELATING TO TECHNOLOGY.</t>
  </si>
  <si>
    <t>RELATING TO ENERGY COOPERATIVES.</t>
  </si>
  <si>
    <t>AUTHORIZING THE ISSUANCE OF SPECIAL PURPOSE REVENUE BONDS FOR SUNSTRONG LLC, A RENEWABLE ENERGY DEVELOPER SERVING THE GENERAL PUBLIC IN PROVIDING ELECTRIC ENERGY.</t>
  </si>
  <si>
    <t>AUTHORIZING THE ISSUANCE OF SPECIAL PURPOSE REVENUE BONDS FOR HAWAII RENEWABLE RESOURCES, LLC.</t>
  </si>
  <si>
    <t>RELATING TO THE NATURAL ENERGY LABORATORY OF HAWAII AUTHORITY.</t>
  </si>
  <si>
    <t>RELATING TO STATEWIDE COMMUNITY PLANNING.</t>
  </si>
  <si>
    <t>RELATING TO WATER INFRASTRUCTURE LOANS.</t>
  </si>
  <si>
    <t>RELATING TO HYDROELECTRIC POWER.</t>
  </si>
  <si>
    <t xml:space="preserve">RELATING TO TRANSPORTATION. </t>
  </si>
  <si>
    <t>RELATING TO POLLUTION.</t>
  </si>
  <si>
    <t>RELATING TO SPECIAL PURPOSE REVENUE BONDS TO ASSIST BIOENERGY HAWAII, LLC.</t>
  </si>
  <si>
    <t>RELATING TO SEAWATER AIR CONDITIONING.</t>
  </si>
  <si>
    <t>RELATING TO SPECIAL PURPOSE REVENUE BONDS TO ASSIST SEAWATER AIR CONDITIONING PROJECTS ON OAHU.</t>
  </si>
  <si>
    <t>RELATING TO THE ISSUANCE OF SPECIAL PURPOSE REVENUE BONDS TO ASSIST HAWAIIAN ELECTRIC COMPANY, INC., MAUI ELECTRIC COMPANY, LIMITED, AND HAWAII ELECTRIC LIGHT COMPANY, INC.</t>
  </si>
  <si>
    <t>RELATING TO RENEWABLE STANDARDS.</t>
  </si>
  <si>
    <t>RELATING TO THE MAJOR DISASTER FUND.</t>
  </si>
  <si>
    <t>RELATING TO OMNIBUS HAWAI‘I RESILIENCE AND SUSTAINABILITY STRATEGY.</t>
  </si>
  <si>
    <t>RELATING TO ELECTRIC VEHICLES.</t>
  </si>
  <si>
    <t>RELATING TO THE ENVIRONMENTAL RESPONSE, ENERGY, AND FOOD SECURITY TAX.</t>
  </si>
  <si>
    <t>RELATING TO ON-BILL PROGRAMS.</t>
  </si>
  <si>
    <t>RELATING TO UTILITIES REGULATION.</t>
  </si>
  <si>
    <t>RELATING TO THE MODERNIZATION OF THE HAWAII ELECTRIC SYSTEM.</t>
  </si>
  <si>
    <t>RELATING TO A CAR-SHARING VEHICLE SURCHARGE TAX.</t>
  </si>
  <si>
    <t>RELATING TO EMERGENCY MANAGEMENT.</t>
  </si>
  <si>
    <t>RELATING TO THE ISSUANCE OF SPECIAL PURPOSE REVENUE BONDS TO ASSIST BIOTORK HAWAII LLC.</t>
  </si>
  <si>
    <t>RELATING TO THE ISSUANCE OF SPECIAL PURPOSE REVENUE BONDS TO ASSIST WITH THE PLANNING, DESIGN, CONSTRUCTION, EQUIPPING, LAND LEASES, AND OTHER TANGIBLE ASSETS FOR A RENEWABLE ENERGY PROJECT WITH ENERGY STORAGE TECHNOLOGY ON THE ISLAND OF MOLOKAI.</t>
  </si>
  <si>
    <t>RELATING TO ESTABLISHMENT OF THE PACIFIC-ASIA INSTITUTE FOR RESILIENCE AND SUSTAINABILITY.</t>
  </si>
  <si>
    <t>RELATING TO THE MEMBERSHIP OF A METROPOLITAN PLANNING ORGANIZATION.</t>
  </si>
  <si>
    <t>RELATING TO ELECTRIC SYSTEMS.</t>
  </si>
  <si>
    <t>RELATING TO ELECTRIC COOPERATIVES.</t>
  </si>
  <si>
    <t>MAKING AN EMERGENCY APPROPRIATION TO THE DEPARTMENT OF BUSINESS, ECONOMIC DEVELOPMENT, AND TOURISM FROM THE ENERGY SECURITY SPECIAL FUND.</t>
  </si>
  <si>
    <t>RELATING TO THE ISSUANCE OF SPECIAL PURPOSE REVENUE BONDS TO ASSIST A SEAWATER AIR CONDITIONING PROJECT.</t>
  </si>
  <si>
    <t>RELATING TO GREEN INFRASTRUCTURE.</t>
  </si>
  <si>
    <t>RELATING TO ENERGY INFORMATION REPORTING.</t>
  </si>
  <si>
    <t>RELATING TO WIND ENERGY FACILITIES.</t>
  </si>
  <si>
    <t>RELATING TO THE HI GROWTH INITIATIVE.</t>
  </si>
  <si>
    <t>RELATING TO ELECTRIC UTILITIES.</t>
  </si>
  <si>
    <t>RELATING TO ELECTRIC VEHICLE PARKING.</t>
  </si>
  <si>
    <t>RELATING TO GEOTHERMAL RESOURCES.</t>
  </si>
  <si>
    <t>RELATING TO INTERISLAND ELECTRIC TRANSMISSION CABLE SYSTEMS.</t>
  </si>
  <si>
    <t>RELATING TO ELECTRICITY.</t>
  </si>
  <si>
    <t>RELATING TO AGRICULTURAL LANDS.</t>
  </si>
  <si>
    <t>RELATING TO ENVIRONMENT.</t>
  </si>
  <si>
    <t>RELATING TO RENEWABLE PORTFOLIO STANDARDS.</t>
  </si>
  <si>
    <t>RELATING TO THE ISSUANCE OF SPECIAL PURPOSE REVENUE BONDS TO ASSIST PACIFIC POWER AND WATER COMPANY, INC., IN THE DEVELOPMENT OF HYDROPOWER FACILITIES IN HAWAII.</t>
  </si>
  <si>
    <t>RELATING TO THE ISSUANCE OF SPECIAL PURPOSE REVENUE BONDS.</t>
  </si>
  <si>
    <t>RELATING TO THE ISSUANCE OF SPECIAL PURPOSE REVENUE BONDS TO ASSIST BIOENERGY HAWAII, LLC.</t>
  </si>
  <si>
    <t>RELATING TO DAMS AND RESERVOIRS.</t>
  </si>
  <si>
    <t>RELATING TO PHOTOVOLTAIC-READY NEW RESIDENTIAL HOMES.</t>
  </si>
  <si>
    <t>RELATING TO BIOFUEL.</t>
  </si>
  <si>
    <t>RELATING TO PLANNING.</t>
  </si>
  <si>
    <t>RELATING TO RENEWABLE ENERGY FACILITIES.</t>
  </si>
  <si>
    <t>RELATING TO ENERGY INDUSTRY REPORTING.</t>
  </si>
  <si>
    <t>RELATING TO SOLAR ENERGY DEVICES.</t>
  </si>
  <si>
    <t>RELATING TO UNDERGROUND STORAGE TANKS.</t>
  </si>
  <si>
    <t>RELATING TO GAS PIPELINE SYSTEMS.</t>
  </si>
  <si>
    <t>RELATING TO AIR POLLUTION FEES.</t>
  </si>
  <si>
    <t>RELATING TO SPECIAL PURPOSE REVENUE BONDS TO ASSIST ONE PLANET PACIFIC ENERGY, LLC, A PROCESSING ENTERPRISE.</t>
  </si>
  <si>
    <t>RELATING TO THE ISSUANCE OF SPECIAL PURPOSE REVENUE BONDS TO ASSIST SEAWATER AIR CONDITIONING PROJECTS ON OAHU.</t>
  </si>
  <si>
    <t>RELATING TO TRANSPORTATION ENERGY INITIATIVES.</t>
  </si>
  <si>
    <t>RELATING TO HOUSEHOLD ENERGY DEMAND.</t>
  </si>
  <si>
    <t>RELATING TO PROPERTY OF PUBLIC UTILITIES.</t>
  </si>
  <si>
    <t>RELATING TO INTRA-COUNTY FERRY SERVICE.</t>
  </si>
  <si>
    <t>RELATING TO THE DEFINITION OF RENEWABLE ENERGY PRODUCER.</t>
  </si>
  <si>
    <t>AUTHORIZING THE ISSUANCE OF SPECIAL PURPOSE REVENUE BONDS TO ASSIST OCEANLINX HAWAII LLC.</t>
  </si>
  <si>
    <t>RELATING TO SPECIAL PURPOSE REVENUE BONDS TO ASSIST JACOBY DEVELOPMENT, INC., A PROCESSING ENTERPRISE.</t>
  </si>
  <si>
    <t>RELATING TO THE ISSUANCE OF SPECIAL PURPOSE REVENUE BONDS TO ASSIST SOPOGY INC., IN THE DEVELOPMENT OF RENEWABLE ENERGY ON THE ISLAND OF OAHU.</t>
  </si>
  <si>
    <t>RELATING TO PHOTOVOLTAIC ENERGY.</t>
  </si>
  <si>
    <t>RELATING TO AGRICULTURAL LOANS.</t>
  </si>
  <si>
    <t>RELATING TO THE WEST MAUI TRANSPORTATION ACCESS PLAN.</t>
  </si>
  <si>
    <t>RELATING TO GREENHOUSE GAS EMISSIONS REDUCTION.</t>
  </si>
  <si>
    <t>RELATING TO SPECIAL PURPOSE REVENUE BONDS TO ASSIST INDUSTRIAL ENTERPRISES.</t>
  </si>
  <si>
    <t>Act 73, Session Laws of Hawaii 2010, is amended by Section 10 and 14</t>
  </si>
  <si>
    <t>Act 73, Session Laws of Hawaii 2010 is amended by Act 107, Session Laws of Hawaii 2014, as amended by Section 10 (repealed) and 14</t>
  </si>
  <si>
    <t>Act 113, Session Laws of Hawaii 2009, is amended by Sections 4 and 5</t>
  </si>
  <si>
    <t>Act 120, Session Laws of Hawaii 1997, is amended by Section 8</t>
  </si>
  <si>
    <t>HB555</t>
  </si>
  <si>
    <t>Measure History</t>
  </si>
  <si>
    <t>Appropriation/SPRB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</si>
</sst>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2"/>
      <color rgb="FF000000"/>
      <name val="Calibri"/>
    </font>
    <font>
      <sz val="12"/>
      <color rgb="FF000000"/>
      <name val="Calibri"/>
      <family val="2"/>
    </font>
    <font>
      <u/>
      <sz val="12"/>
      <color rgb="FF0563C1"/>
      <name val="Calibri"/>
      <family val="2"/>
    </font>
    <font>
      <sz val="12"/>
      <name val="Calibri"/>
      <family val="2"/>
    </font>
    <font>
      <u/>
      <sz val="12"/>
      <color rgb="FF3C78D8"/>
      <name val="Calibri"/>
      <family val="2"/>
    </font>
    <font>
      <u/>
      <sz val="12"/>
      <color rgb="FF1155CC"/>
      <name val="Calibri"/>
      <family val="2"/>
    </font>
    <font>
      <b/>
      <u/>
      <sz val="12"/>
      <color rgb="FF000000"/>
      <name val="Calibri"/>
      <family val="2"/>
    </font>
    <font>
      <u/>
      <sz val="12"/>
      <color rgb="FF0070C0"/>
      <name val="Calibri"/>
      <family val="2"/>
    </font>
    <font>
      <sz val="12"/>
      <color rgb="FF000000"/>
      <name val="Calibri"/>
      <family val="2"/>
    </font>
    <font>
      <u/>
      <sz val="12"/>
      <color theme="10"/>
      <name val="Calibri"/>
      <family val="2"/>
    </font>
    <font>
      <u/>
      <sz val="12"/>
      <color theme="4"/>
      <name val="Calibri"/>
      <family val="2"/>
    </font>
  </fonts>
  <fills count="3">
    <fill>
      <patternFill patternType="none"/>
    </fill>
    <fill>
      <patternFill patternType="gray125"/>
    </fill>
    <fill>
      <patternFill patternType="solid">
        <fgColor rgb="FFFFFFFF"/>
        <bgColor rgb="FFFFFFFF"/>
      </patternFill>
    </fill>
  </fills>
  <borders count="33">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diagonal/>
    </border>
    <border>
      <left style="thick">
        <color rgb="FF000000"/>
      </left>
      <right/>
      <top/>
      <bottom/>
      <diagonal/>
    </border>
    <border>
      <left style="thin">
        <color rgb="FF000000"/>
      </left>
      <right style="thin">
        <color rgb="FF000000"/>
      </right>
      <top style="thin">
        <color rgb="FF000000"/>
      </top>
      <bottom/>
      <diagonal/>
    </border>
    <border>
      <left style="thick">
        <color rgb="FF000000"/>
      </left>
      <right style="thick">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ck">
        <color rgb="FF000000"/>
      </right>
      <top style="thin">
        <color rgb="FF000000"/>
      </top>
      <bottom style="thin">
        <color rgb="FF000000"/>
      </bottom>
      <diagonal/>
    </border>
    <border>
      <left/>
      <right style="thick">
        <color rgb="FF000000"/>
      </right>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right style="thick">
        <color rgb="FF000000"/>
      </right>
      <top style="thin">
        <color rgb="FF000000"/>
      </top>
      <bottom/>
      <diagonal/>
    </border>
    <border>
      <left style="thick">
        <color rgb="FF000000"/>
      </left>
      <right/>
      <top style="thin">
        <color rgb="FF000000"/>
      </top>
      <bottom style="thick">
        <color rgb="FF000000"/>
      </bottom>
      <diagonal/>
    </border>
    <border>
      <left/>
      <right style="thick">
        <color rgb="FF000000"/>
      </right>
      <top style="thin">
        <color rgb="FF000000"/>
      </top>
      <bottom style="thick">
        <color rgb="FF000000"/>
      </bottom>
      <diagonal/>
    </border>
    <border>
      <left style="thick">
        <color rgb="FF000000"/>
      </left>
      <right/>
      <top/>
      <bottom style="thin">
        <color rgb="FF000000"/>
      </bottom>
      <diagonal/>
    </border>
    <border>
      <left style="thick">
        <color rgb="FF000000"/>
      </left>
      <right/>
      <top style="thin">
        <color rgb="FF000000"/>
      </top>
      <bottom/>
      <diagonal/>
    </border>
    <border>
      <left style="thick">
        <color rgb="FF000000"/>
      </left>
      <right/>
      <top style="thin">
        <color rgb="FF000000"/>
      </top>
      <bottom style="thin">
        <color rgb="FF000000"/>
      </bottom>
      <diagonal/>
    </border>
    <border>
      <left/>
      <right style="thick">
        <color rgb="FF000000"/>
      </right>
      <top style="thick">
        <color rgb="FF000000"/>
      </top>
      <bottom style="thick">
        <color rgb="FF000000"/>
      </bottom>
      <diagonal/>
    </border>
    <border>
      <left/>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rgb="FF000000"/>
      </left>
      <right style="thick">
        <color indexed="64"/>
      </right>
      <top style="thick">
        <color rgb="FF000000"/>
      </top>
      <bottom style="thin">
        <color rgb="FF000000"/>
      </bottom>
      <diagonal/>
    </border>
    <border>
      <left style="thick">
        <color indexed="64"/>
      </left>
      <right style="thick">
        <color indexed="64"/>
      </right>
      <top style="thick">
        <color rgb="FF000000"/>
      </top>
      <bottom style="thin">
        <color indexed="64"/>
      </bottom>
      <diagonal/>
    </border>
  </borders>
  <cellStyleXfs count="3">
    <xf numFmtId="0" fontId="0" fillId="0" borderId="0"/>
    <xf numFmtId="9" fontId="8" fillId="0" borderId="0" applyFont="0" applyFill="0" applyBorder="0" applyAlignment="0" applyProtection="0"/>
    <xf numFmtId="0" fontId="9" fillId="0" borderId="0" applyNumberFormat="0" applyFill="0" applyBorder="0" applyAlignment="0" applyProtection="0"/>
  </cellStyleXfs>
  <cellXfs count="108">
    <xf numFmtId="0" fontId="0" fillId="0" borderId="0" xfId="0"/>
    <xf numFmtId="0" fontId="0" fillId="0" borderId="0" xfId="0" applyAlignment="1">
      <alignment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9" xfId="0" applyFont="1" applyBorder="1" applyAlignment="1">
      <alignment horizontal="left" vertical="center" wrapText="1"/>
    </xf>
    <xf numFmtId="0" fontId="3"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center" wrapText="1"/>
    </xf>
    <xf numFmtId="0" fontId="1" fillId="2" borderId="11" xfId="0" applyFont="1" applyFill="1" applyBorder="1" applyAlignment="1">
      <alignment horizontal="center" vertical="center" wrapText="1"/>
    </xf>
    <xf numFmtId="0" fontId="3" fillId="0" borderId="0" xfId="0" applyFont="1" applyAlignment="1">
      <alignment horizontal="center" wrapText="1"/>
    </xf>
    <xf numFmtId="164" fontId="1" fillId="0" borderId="0" xfId="0" applyNumberFormat="1" applyFont="1" applyAlignment="1">
      <alignment horizontal="center" wrapText="1"/>
    </xf>
    <xf numFmtId="0" fontId="1" fillId="0" borderId="14" xfId="0" applyFont="1" applyBorder="1" applyAlignment="1">
      <alignment horizontal="left" vertical="center" wrapText="1"/>
    </xf>
    <xf numFmtId="0" fontId="2" fillId="0" borderId="22" xfId="0" applyFont="1" applyBorder="1" applyAlignment="1">
      <alignment horizontal="center" vertical="center" wrapText="1"/>
    </xf>
    <xf numFmtId="0" fontId="1" fillId="0" borderId="23" xfId="0" applyFont="1" applyBorder="1" applyAlignment="1">
      <alignment horizontal="left" vertical="center" wrapText="1"/>
    </xf>
    <xf numFmtId="0" fontId="1" fillId="0" borderId="26" xfId="0" applyFont="1" applyBorder="1" applyAlignment="1">
      <alignment horizontal="center" vertical="center" wrapText="1"/>
    </xf>
    <xf numFmtId="0" fontId="1" fillId="0" borderId="10" xfId="0" applyFont="1" applyBorder="1" applyAlignment="1">
      <alignment horizontal="center" wrapText="1"/>
    </xf>
    <xf numFmtId="0" fontId="2" fillId="0" borderId="26" xfId="0" applyFont="1" applyBorder="1" applyAlignment="1">
      <alignment horizontal="center" vertical="center" wrapText="1"/>
    </xf>
    <xf numFmtId="0" fontId="1" fillId="0" borderId="4" xfId="0" applyFont="1" applyBorder="1" applyAlignment="1">
      <alignment horizontal="left" vertical="center" wrapText="1"/>
    </xf>
    <xf numFmtId="0" fontId="1" fillId="0" borderId="15" xfId="0" applyFont="1" applyBorder="1" applyAlignment="1">
      <alignment horizontal="left" vertical="center" wrapText="1"/>
    </xf>
    <xf numFmtId="0" fontId="1" fillId="2" borderId="10" xfId="0" applyFont="1" applyFill="1" applyBorder="1" applyAlignment="1">
      <alignment horizontal="center" vertical="center" wrapText="1"/>
    </xf>
    <xf numFmtId="0" fontId="0" fillId="0" borderId="0" xfId="0" applyAlignment="1">
      <alignment vertical="top" wrapText="1"/>
    </xf>
    <xf numFmtId="0" fontId="1"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2" fillId="2" borderId="11"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49" fontId="3" fillId="0" borderId="0" xfId="0" applyNumberFormat="1" applyFont="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2" fillId="2" borderId="13" xfId="0" applyFont="1" applyFill="1" applyBorder="1" applyAlignment="1">
      <alignment horizontal="left" vertical="center" wrapText="1"/>
    </xf>
    <xf numFmtId="0" fontId="2" fillId="2" borderId="0" xfId="0" applyFont="1" applyFill="1" applyAlignment="1">
      <alignment horizontal="left" vertical="center" wrapText="1"/>
    </xf>
    <xf numFmtId="0" fontId="2" fillId="0" borderId="13" xfId="0" applyFont="1" applyBorder="1" applyAlignment="1">
      <alignment horizontal="left" vertical="center" wrapText="1"/>
    </xf>
    <xf numFmtId="0" fontId="2" fillId="2" borderId="12" xfId="0" applyFont="1" applyFill="1" applyBorder="1" applyAlignment="1">
      <alignment horizontal="left" vertical="center" wrapText="1"/>
    </xf>
    <xf numFmtId="49" fontId="2" fillId="0" borderId="3" xfId="0" applyNumberFormat="1"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3" fillId="0" borderId="3" xfId="0" applyFont="1" applyBorder="1" applyAlignment="1">
      <alignment horizontal="left" vertical="center" wrapText="1"/>
    </xf>
    <xf numFmtId="0" fontId="2" fillId="0" borderId="19"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19" xfId="0" applyFont="1" applyBorder="1" applyAlignment="1">
      <alignment horizontal="left" vertical="center" wrapText="1"/>
    </xf>
    <xf numFmtId="0" fontId="9" fillId="0" borderId="3" xfId="2" applyBorder="1" applyAlignment="1">
      <alignment horizontal="left" vertical="center" wrapText="1"/>
    </xf>
    <xf numFmtId="0" fontId="9" fillId="0" borderId="3" xfId="2" applyBorder="1" applyAlignment="1">
      <alignment horizontal="center" vertical="center" wrapText="1"/>
    </xf>
    <xf numFmtId="0" fontId="6" fillId="0" borderId="0" xfId="0" applyFont="1" applyAlignment="1">
      <alignment horizontal="center" wrapText="1"/>
    </xf>
    <xf numFmtId="0" fontId="10" fillId="0" borderId="3" xfId="2" applyFont="1" applyBorder="1" applyAlignment="1">
      <alignment horizontal="left" vertical="center" wrapText="1"/>
    </xf>
    <xf numFmtId="0" fontId="10"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2" xfId="0" applyFont="1" applyBorder="1" applyAlignment="1">
      <alignment horizontal="left" vertical="center" wrapText="1"/>
    </xf>
    <xf numFmtId="0" fontId="1" fillId="0" borderId="21" xfId="0" applyFont="1" applyBorder="1" applyAlignment="1">
      <alignment horizontal="left" vertical="center" wrapText="1"/>
    </xf>
    <xf numFmtId="0" fontId="1" fillId="0" borderId="15" xfId="0" applyFont="1" applyBorder="1" applyAlignment="1">
      <alignment horizontal="left" vertical="center" wrapText="1"/>
    </xf>
    <xf numFmtId="0" fontId="3" fillId="0" borderId="7" xfId="0" applyFont="1" applyBorder="1" applyAlignment="1">
      <alignment horizontal="left" vertical="center" wrapText="1"/>
    </xf>
    <xf numFmtId="0" fontId="1" fillId="0" borderId="20" xfId="0" applyFont="1" applyBorder="1" applyAlignment="1">
      <alignment horizontal="left" vertical="center" wrapText="1"/>
    </xf>
    <xf numFmtId="0" fontId="1"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1"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4" xfId="0" applyFont="1" applyBorder="1" applyAlignment="1">
      <alignment horizontal="left" vertical="center" wrapText="1"/>
    </xf>
    <xf numFmtId="0" fontId="3" fillId="0" borderId="4" xfId="0" applyFont="1" applyBorder="1" applyAlignment="1">
      <alignment horizontal="center" vertical="center" wrapText="1"/>
    </xf>
    <xf numFmtId="0" fontId="9" fillId="0" borderId="4" xfId="2" applyBorder="1" applyAlignment="1">
      <alignment horizontal="center" vertical="center" wrapText="1"/>
    </xf>
    <xf numFmtId="0" fontId="2"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left" vertical="center" wrapText="1"/>
    </xf>
    <xf numFmtId="0" fontId="1" fillId="2" borderId="26"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10" xfId="0" applyFont="1" applyBorder="1" applyAlignment="1">
      <alignment horizontal="left" vertical="center" wrapText="1"/>
    </xf>
    <xf numFmtId="0" fontId="6" fillId="0" borderId="27" xfId="0" applyFont="1" applyBorder="1" applyAlignment="1">
      <alignment horizontal="center" vertical="center" wrapText="1"/>
    </xf>
    <xf numFmtId="0" fontId="3" fillId="0" borderId="10" xfId="0" applyFont="1" applyBorder="1" applyAlignment="1">
      <alignment horizontal="left" wrapText="1"/>
    </xf>
    <xf numFmtId="0" fontId="1" fillId="0" borderId="10" xfId="0" applyFont="1" applyBorder="1" applyAlignment="1">
      <alignment horizontal="left" wrapText="1"/>
    </xf>
    <xf numFmtId="0" fontId="3" fillId="0" borderId="10" xfId="0" applyFont="1" applyBorder="1" applyAlignment="1">
      <alignment wrapText="1"/>
    </xf>
    <xf numFmtId="0" fontId="3" fillId="0" borderId="28" xfId="0" applyFont="1" applyBorder="1" applyAlignment="1">
      <alignment vertical="center" wrapText="1"/>
    </xf>
    <xf numFmtId="0" fontId="3" fillId="0" borderId="30" xfId="0" applyFont="1" applyBorder="1" applyAlignment="1">
      <alignment vertical="center" wrapText="1"/>
    </xf>
    <xf numFmtId="0" fontId="3" fillId="0" borderId="30" xfId="0" applyFont="1" applyBorder="1" applyAlignment="1">
      <alignment vertical="center" wrapText="1"/>
    </xf>
    <xf numFmtId="0" fontId="3" fillId="0" borderId="30" xfId="0" applyFont="1" applyBorder="1" applyAlignment="1">
      <alignment horizontal="left" vertical="center" wrapText="1"/>
    </xf>
    <xf numFmtId="0" fontId="3" fillId="0" borderId="30" xfId="0" applyFont="1" applyBorder="1" applyAlignment="1">
      <alignment horizontal="center" vertical="center" wrapText="1"/>
    </xf>
    <xf numFmtId="0" fontId="3" fillId="2" borderId="30" xfId="0" applyFont="1" applyFill="1" applyBorder="1" applyAlignment="1">
      <alignment vertical="center" wrapText="1"/>
    </xf>
    <xf numFmtId="0" fontId="3" fillId="2" borderId="30" xfId="0" applyFont="1" applyFill="1" applyBorder="1" applyAlignment="1">
      <alignment vertical="center" wrapText="1"/>
    </xf>
    <xf numFmtId="9" fontId="3" fillId="0" borderId="29" xfId="1" applyFont="1" applyBorder="1" applyAlignment="1">
      <alignment vertical="center" wrapText="1"/>
    </xf>
    <xf numFmtId="0" fontId="1" fillId="0" borderId="31" xfId="0" applyFont="1" applyBorder="1" applyAlignment="1">
      <alignment horizontal="center" vertical="center" wrapText="1"/>
    </xf>
    <xf numFmtId="0" fontId="3" fillId="0" borderId="32" xfId="0" applyFont="1" applyBorder="1" applyAlignment="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695277" cy="73660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695277" cy="736600"/>
        </a:xfrm>
        <a:prstGeom prst="rect">
          <a:avLst/>
        </a:prstGeom>
        <a:noFill/>
      </xdr:spPr>
    </xdr:pic>
    <xdr:clientData fLocksWithSheet="0"/>
  </xdr:oneCellAnchor>
  <xdr:twoCellAnchor editAs="absolute">
    <xdr:from>
      <xdr:col>1</xdr:col>
      <xdr:colOff>190500</xdr:colOff>
      <xdr:row>1</xdr:row>
      <xdr:rowOff>127000</xdr:rowOff>
    </xdr:from>
    <xdr:to>
      <xdr:col>4</xdr:col>
      <xdr:colOff>1981200</xdr:colOff>
      <xdr:row>5</xdr:row>
      <xdr:rowOff>431800</xdr:rowOff>
    </xdr:to>
    <xdr:sp macro="" textlink="">
      <xdr:nvSpPr>
        <xdr:cNvPr id="1031" name="Text Box 7" hidden="1">
          <a:extLst>
            <a:ext uri="{FF2B5EF4-FFF2-40B4-BE49-F238E27FC236}">
              <a16:creationId xmlns:a16="http://schemas.microsoft.com/office/drawing/2014/main" id="{00000000-0008-0000-0000-000007040000}"/>
            </a:ext>
          </a:extLst>
        </xdr:cNvPr>
        <xdr:cNvSpPr txBox="1">
          <a:spLocks noChangeArrowheads="1"/>
        </xdr:cNvSpPr>
      </xdr:nvSpPr>
      <xdr:spPr bwMode="auto">
        <a:xfrm>
          <a:off x="723900" y="317500"/>
          <a:ext cx="5778500" cy="1257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4</xdr:col>
      <xdr:colOff>1981200</xdr:colOff>
      <xdr:row>5</xdr:row>
      <xdr:rowOff>36512</xdr:rowOff>
    </xdr:to>
    <xdr:sp macro="" textlink="">
      <xdr:nvSpPr>
        <xdr:cNvPr id="1030" name="Text Box 6" hidden="1">
          <a:extLst>
            <a:ext uri="{FF2B5EF4-FFF2-40B4-BE49-F238E27FC236}">
              <a16:creationId xmlns:a16="http://schemas.microsoft.com/office/drawing/2014/main" id="{00000000-0008-0000-0000-000006040000}"/>
            </a:ext>
          </a:extLst>
        </xdr:cNvPr>
        <xdr:cNvSpPr txBox="1">
          <a:spLocks noChangeArrowheads="1"/>
        </xdr:cNvSpPr>
      </xdr:nvSpPr>
      <xdr:spPr bwMode="auto">
        <a:xfrm>
          <a:off x="723900" y="317500"/>
          <a:ext cx="5778500" cy="876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4</xdr:col>
      <xdr:colOff>1981200</xdr:colOff>
      <xdr:row>5</xdr:row>
      <xdr:rowOff>36512</xdr:rowOff>
    </xdr:to>
    <xdr:sp macro="" textlink="">
      <xdr:nvSpPr>
        <xdr:cNvPr id="1029" name="Text Box 5" hidden="1">
          <a:extLst>
            <a:ext uri="{FF2B5EF4-FFF2-40B4-BE49-F238E27FC236}">
              <a16:creationId xmlns:a16="http://schemas.microsoft.com/office/drawing/2014/main" id="{00000000-0008-0000-0000-000005040000}"/>
            </a:ext>
          </a:extLst>
        </xdr:cNvPr>
        <xdr:cNvSpPr txBox="1">
          <a:spLocks noChangeArrowheads="1"/>
        </xdr:cNvSpPr>
      </xdr:nvSpPr>
      <xdr:spPr bwMode="auto">
        <a:xfrm>
          <a:off x="723900" y="317500"/>
          <a:ext cx="5778500" cy="876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4</xdr:col>
      <xdr:colOff>1981200</xdr:colOff>
      <xdr:row>4</xdr:row>
      <xdr:rowOff>46037</xdr:rowOff>
    </xdr:to>
    <xdr:sp macro="" textlink="">
      <xdr:nvSpPr>
        <xdr:cNvPr id="1028" name="Text Box 4" hidden="1">
          <a:extLst>
            <a:ext uri="{FF2B5EF4-FFF2-40B4-BE49-F238E27FC236}">
              <a16:creationId xmlns:a16="http://schemas.microsoft.com/office/drawing/2014/main" id="{00000000-0008-0000-0000-000004040000}"/>
            </a:ext>
          </a:extLst>
        </xdr:cNvPr>
        <xdr:cNvSpPr txBox="1">
          <a:spLocks noChangeArrowheads="1"/>
        </xdr:cNvSpPr>
      </xdr:nvSpPr>
      <xdr:spPr bwMode="auto">
        <a:xfrm>
          <a:off x="723900" y="317500"/>
          <a:ext cx="5778500" cy="495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4</xdr:col>
      <xdr:colOff>1981200</xdr:colOff>
      <xdr:row>4</xdr:row>
      <xdr:rowOff>46037</xdr:rowOff>
    </xdr:to>
    <xdr:sp macro="" textlink="">
      <xdr:nvSpPr>
        <xdr:cNvPr id="1027" name="Text Box 3" hidden="1">
          <a:extLst>
            <a:ext uri="{FF2B5EF4-FFF2-40B4-BE49-F238E27FC236}">
              <a16:creationId xmlns:a16="http://schemas.microsoft.com/office/drawing/2014/main" id="{00000000-0008-0000-0000-000003040000}"/>
            </a:ext>
          </a:extLst>
        </xdr:cNvPr>
        <xdr:cNvSpPr txBox="1">
          <a:spLocks noChangeArrowheads="1"/>
        </xdr:cNvSpPr>
      </xdr:nvSpPr>
      <xdr:spPr bwMode="auto">
        <a:xfrm>
          <a:off x="723900" y="317500"/>
          <a:ext cx="5778500" cy="495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4</xdr:col>
      <xdr:colOff>1981200</xdr:colOff>
      <xdr:row>4</xdr:row>
      <xdr:rowOff>46037</xdr:rowOff>
    </xdr:to>
    <xdr:sp macro="" textlink="">
      <xdr:nvSpPr>
        <xdr:cNvPr id="1026" name="Text Box 2" hidden="1">
          <a:extLst>
            <a:ext uri="{FF2B5EF4-FFF2-40B4-BE49-F238E27FC236}">
              <a16:creationId xmlns:a16="http://schemas.microsoft.com/office/drawing/2014/main" id="{00000000-0008-0000-0000-000002040000}"/>
            </a:ext>
          </a:extLst>
        </xdr:cNvPr>
        <xdr:cNvSpPr txBox="1">
          <a:spLocks noChangeArrowheads="1"/>
        </xdr:cNvSpPr>
      </xdr:nvSpPr>
      <xdr:spPr bwMode="auto">
        <a:xfrm>
          <a:off x="723900" y="317500"/>
          <a:ext cx="5778500" cy="495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190500</xdr:colOff>
      <xdr:row>1</xdr:row>
      <xdr:rowOff>127000</xdr:rowOff>
    </xdr:from>
    <xdr:to>
      <xdr:col>4</xdr:col>
      <xdr:colOff>1981200</xdr:colOff>
      <xdr:row>4</xdr:row>
      <xdr:rowOff>46037</xdr:rowOff>
    </xdr:to>
    <xdr:sp macro="" textlink="">
      <xdr:nvSpPr>
        <xdr:cNvPr id="1025" name="Text Box 1" hidden="1">
          <a:extLst>
            <a:ext uri="{FF2B5EF4-FFF2-40B4-BE49-F238E27FC236}">
              <a16:creationId xmlns:a16="http://schemas.microsoft.com/office/drawing/2014/main" id="{00000000-0008-0000-0000-000001040000}"/>
            </a:ext>
          </a:extLst>
        </xdr:cNvPr>
        <xdr:cNvSpPr txBox="1">
          <a:spLocks noChangeArrowheads="1"/>
        </xdr:cNvSpPr>
      </xdr:nvSpPr>
      <xdr:spPr bwMode="auto">
        <a:xfrm>
          <a:off x="723900" y="317500"/>
          <a:ext cx="5778500" cy="495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pitol.hawaii.gov/Archives/measure_indiv_Archives.aspx?billtype=HB&amp;billnumber=623&amp;year=2015" TargetMode="External"/><Relationship Id="rId299" Type="http://schemas.openxmlformats.org/officeDocument/2006/relationships/hyperlink" Target="https://www.capitol.hawaii.gov/session2007/lists/getstatus2.asp?billno=HB1931" TargetMode="External"/><Relationship Id="rId21" Type="http://schemas.openxmlformats.org/officeDocument/2006/relationships/hyperlink" Target="https://www.capitol.hawaii.gov/measure_indiv.aspx?billtype=HB&amp;billnumber=2075&amp;year=2018" TargetMode="External"/><Relationship Id="rId63" Type="http://schemas.openxmlformats.org/officeDocument/2006/relationships/hyperlink" Target="https://www.capitol.hawaii.gov/session2017/bills/GM1300_.PDF" TargetMode="External"/><Relationship Id="rId159" Type="http://schemas.openxmlformats.org/officeDocument/2006/relationships/hyperlink" Target="https://www.capitol.hawaii.gov/Archives/measure_indiv_Archives.aspx?billtype=HB&amp;billnumber=1943&amp;year=2014" TargetMode="External"/><Relationship Id="rId324" Type="http://schemas.openxmlformats.org/officeDocument/2006/relationships/hyperlink" Target="https://www.capitol.hawaii.gov/session2007/bills/GM1025_.PDF" TargetMode="External"/><Relationship Id="rId366" Type="http://schemas.openxmlformats.org/officeDocument/2006/relationships/hyperlink" Target="https://www.capitol.hawaii.gov/session2006/lists/getstatus2.asp?billno=SB2957" TargetMode="External"/><Relationship Id="rId170" Type="http://schemas.openxmlformats.org/officeDocument/2006/relationships/hyperlink" Target="https://www.capitol.hawaii.gov/session2014/bills/GM1339_.PDF" TargetMode="External"/><Relationship Id="rId226" Type="http://schemas.openxmlformats.org/officeDocument/2006/relationships/hyperlink" Target="https://www.capitol.hawaii.gov/session2011/bills/GM1303_.PDF" TargetMode="External"/><Relationship Id="rId268" Type="http://schemas.openxmlformats.org/officeDocument/2006/relationships/hyperlink" Target="https://www.capitol.hawaii.gov/session2008/bills/GM703_.PDF" TargetMode="External"/><Relationship Id="rId32" Type="http://schemas.openxmlformats.org/officeDocument/2006/relationships/hyperlink" Target="https://www.capitol.hawaii.gov/session2018/bills/GM1231_.PDF" TargetMode="External"/><Relationship Id="rId74" Type="http://schemas.openxmlformats.org/officeDocument/2006/relationships/hyperlink" Target="https://www.capitol.hawaii.gov/session2016/bills/GM1163_.PDF" TargetMode="External"/><Relationship Id="rId128" Type="http://schemas.openxmlformats.org/officeDocument/2006/relationships/hyperlink" Target="https://www.capitol.hawaii.gov/session2015/bills/GM1244_.PDF" TargetMode="External"/><Relationship Id="rId335" Type="http://schemas.openxmlformats.org/officeDocument/2006/relationships/hyperlink" Target="https://www.capitol.hawaii.gov/session2007/lists/getstatus2.asp?billno=HB497" TargetMode="External"/><Relationship Id="rId377" Type="http://schemas.openxmlformats.org/officeDocument/2006/relationships/hyperlink" Target="https://www.capitol.hawaii.gov/session2005/lists/getstatus2.asp?billno=SB1003" TargetMode="External"/><Relationship Id="rId5" Type="http://schemas.openxmlformats.org/officeDocument/2006/relationships/hyperlink" Target="https://www.capitol.hawaii.gov/session2018/bills/GM1116_.PDF" TargetMode="External"/><Relationship Id="rId181" Type="http://schemas.openxmlformats.org/officeDocument/2006/relationships/hyperlink" Target="https://www.capitol.hawaii.gov/Archives/measure_indiv_Archives.aspx?billtype=SB&amp;billnumber=1045&amp;year=2013" TargetMode="External"/><Relationship Id="rId237" Type="http://schemas.openxmlformats.org/officeDocument/2006/relationships/hyperlink" Target="https://www.capitol.hawaii.gov/session2010/bills/GM610_.pdf" TargetMode="External"/><Relationship Id="rId402" Type="http://schemas.openxmlformats.org/officeDocument/2006/relationships/printerSettings" Target="../printerSettings/printerSettings1.bin"/><Relationship Id="rId279" Type="http://schemas.openxmlformats.org/officeDocument/2006/relationships/hyperlink" Target="https://www.capitol.hawaii.gov/hrscurrent/Vol05_Ch0261-0319/HRS0269/HRS_0269-0044.htm" TargetMode="External"/><Relationship Id="rId43" Type="http://schemas.openxmlformats.org/officeDocument/2006/relationships/hyperlink" Target="https://www.capitol.hawaii.gov/session2017/bills/GM1115_.PDF" TargetMode="External"/><Relationship Id="rId139" Type="http://schemas.openxmlformats.org/officeDocument/2006/relationships/hyperlink" Target="https://www.capitol.hawaii.gov/Archives/measure_indiv_Archives.aspx?billtype=SB&amp;billnumber=1096&amp;year=2015" TargetMode="External"/><Relationship Id="rId290" Type="http://schemas.openxmlformats.org/officeDocument/2006/relationships/hyperlink" Target="https://www.capitol.hawaii.gov/session2007/bills/GM826_.PDF" TargetMode="External"/><Relationship Id="rId304" Type="http://schemas.openxmlformats.org/officeDocument/2006/relationships/hyperlink" Target="https://www.capitol.hawaii.gov/session2007/bills/GM915_.PDF" TargetMode="External"/><Relationship Id="rId346" Type="http://schemas.openxmlformats.org/officeDocument/2006/relationships/hyperlink" Target="https://www.capitol.hawaii.gov/session2006/lists/getstatus2.asp?billno=HB2443" TargetMode="External"/><Relationship Id="rId388" Type="http://schemas.openxmlformats.org/officeDocument/2006/relationships/hyperlink" Target="https://www.capitol.hawaii.gov/session2004/lists/getstatus2.asp?billno=HB2048" TargetMode="External"/><Relationship Id="rId85" Type="http://schemas.openxmlformats.org/officeDocument/2006/relationships/hyperlink" Target="https://www.capitol.hawaii.gov/Archives/measure_indiv_Archives.aspx?billtype=HB&amp;billnumber=2593&amp;year=2016" TargetMode="External"/><Relationship Id="rId150" Type="http://schemas.openxmlformats.org/officeDocument/2006/relationships/hyperlink" Target="https://www.capitol.hawaii.gov/session2014/bills/GM1196_.PDF" TargetMode="External"/><Relationship Id="rId192" Type="http://schemas.openxmlformats.org/officeDocument/2006/relationships/hyperlink" Target="https://www.capitol.hawaii.gov/session2013/bills/GM1363_.PDF" TargetMode="External"/><Relationship Id="rId206" Type="http://schemas.openxmlformats.org/officeDocument/2006/relationships/hyperlink" Target="https://www.capitol.hawaii.gov/session2012/bills/GM1268_.PDF" TargetMode="External"/><Relationship Id="rId248" Type="http://schemas.openxmlformats.org/officeDocument/2006/relationships/hyperlink" Target="https://www.capitol.hawaii.gov/session2009/bills/GM726_.PDF" TargetMode="External"/><Relationship Id="rId12" Type="http://schemas.openxmlformats.org/officeDocument/2006/relationships/hyperlink" Target="https://www.capitol.hawaii.gov/session2018/bills/GM1137_.PDF" TargetMode="External"/><Relationship Id="rId108" Type="http://schemas.openxmlformats.org/officeDocument/2006/relationships/hyperlink" Target="https://www.capitol.hawaii.gov/session2015/bills/GM1138_.PDF" TargetMode="External"/><Relationship Id="rId315" Type="http://schemas.openxmlformats.org/officeDocument/2006/relationships/hyperlink" Target="https://www.capitol.hawaii.gov/session2007/bills/GM975_.PDF" TargetMode="External"/><Relationship Id="rId357" Type="http://schemas.openxmlformats.org/officeDocument/2006/relationships/hyperlink" Target="https://www.capitol.hawaii.gov/session2006/bills/GM693_.PDF" TargetMode="External"/><Relationship Id="rId54" Type="http://schemas.openxmlformats.org/officeDocument/2006/relationships/hyperlink" Target="https://www.capitol.hawaii.gov/Archives/measure_indiv_Archives.aspx?billtype=HB&amp;billnumber=957&amp;year=2017" TargetMode="External"/><Relationship Id="rId96" Type="http://schemas.openxmlformats.org/officeDocument/2006/relationships/hyperlink" Target="https://www.capitol.hawaii.gov/session2016/bills/GM1297_.PDF" TargetMode="External"/><Relationship Id="rId161" Type="http://schemas.openxmlformats.org/officeDocument/2006/relationships/hyperlink" Target="https://www.capitol.hawaii.gov/Archives/measure_indiv_Archives.aspx?billtype=SB&amp;billnumber=2731&amp;year=2014" TargetMode="External"/><Relationship Id="rId217" Type="http://schemas.openxmlformats.org/officeDocument/2006/relationships/hyperlink" Target="https://www.capitol.hawaii.gov/session2011/bills/GM1147_.PDF" TargetMode="External"/><Relationship Id="rId399" Type="http://schemas.openxmlformats.org/officeDocument/2006/relationships/hyperlink" Target="https://www.capitol.hawaii.gov/measure_indiv.aspx?billtype=SB&amp;billnumber=3000&amp;year=2018" TargetMode="External"/><Relationship Id="rId259" Type="http://schemas.openxmlformats.org/officeDocument/2006/relationships/hyperlink" Target="https://www.capitol.hawaii.gov/session2009/bills/GM856_.PDF" TargetMode="External"/><Relationship Id="rId23" Type="http://schemas.openxmlformats.org/officeDocument/2006/relationships/hyperlink" Target="https://www.capitol.hawaii.gov/measure_indiv.aspx?billtype=HB&amp;billnumber=2175&amp;year=2018" TargetMode="External"/><Relationship Id="rId119" Type="http://schemas.openxmlformats.org/officeDocument/2006/relationships/hyperlink" Target="https://www.capitol.hawaii.gov/Archives/measure_indiv_Archives.aspx?billtype=HB&amp;billnumber=1296&amp;year=2015" TargetMode="External"/><Relationship Id="rId270" Type="http://schemas.openxmlformats.org/officeDocument/2006/relationships/hyperlink" Target="https://www.capitol.hawaii.gov/session2008/bills/GM745_.PDF" TargetMode="External"/><Relationship Id="rId326" Type="http://schemas.openxmlformats.org/officeDocument/2006/relationships/hyperlink" Target="https://www.capitol.hawaii.gov/session2007/bills/GM1032_.PDF" TargetMode="External"/><Relationship Id="rId65" Type="http://schemas.openxmlformats.org/officeDocument/2006/relationships/hyperlink" Target="https://www.capitol.hawaii.gov/Archives/measure_indiv_Archives.aspx?billtype=HB&amp;billnumber=794&amp;year=2017" TargetMode="External"/><Relationship Id="rId130" Type="http://schemas.openxmlformats.org/officeDocument/2006/relationships/hyperlink" Target="https://www.capitol.hawaii.gov/session2015/bills/GM1260_.PDF" TargetMode="External"/><Relationship Id="rId368" Type="http://schemas.openxmlformats.org/officeDocument/2006/relationships/hyperlink" Target="https://www.capitol.hawaii.gov/session2006/lists/getstatus2.asp?billno=SB2036" TargetMode="External"/><Relationship Id="rId172" Type="http://schemas.openxmlformats.org/officeDocument/2006/relationships/hyperlink" Target="https://www.capitol.hawaii.gov/session2013/bills/GM1112_.PDF" TargetMode="External"/><Relationship Id="rId228" Type="http://schemas.openxmlformats.org/officeDocument/2006/relationships/hyperlink" Target="https://www.capitol.hawaii.gov/session2011/bills/GM1307_.PDF" TargetMode="External"/><Relationship Id="rId281" Type="http://schemas.openxmlformats.org/officeDocument/2006/relationships/hyperlink" Target="https://www.capitol.hawaii.gov/session2008/bills/GM850_.pdf" TargetMode="External"/><Relationship Id="rId337" Type="http://schemas.openxmlformats.org/officeDocument/2006/relationships/hyperlink" Target="https://www.capitol.hawaii.gov/session2006/lists/getstatus2.asp?billno=SB2018" TargetMode="External"/><Relationship Id="rId34" Type="http://schemas.openxmlformats.org/officeDocument/2006/relationships/hyperlink" Target="https://www.capitol.hawaii.gov/measure_indiv.aspx?billtype=HB&amp;billnumber=2043&amp;year=2018" TargetMode="External"/><Relationship Id="rId76" Type="http://schemas.openxmlformats.org/officeDocument/2006/relationships/hyperlink" Target="https://www.capitol.hawaii.gov/session2016/bills/GM1167_.PDF" TargetMode="External"/><Relationship Id="rId141" Type="http://schemas.openxmlformats.org/officeDocument/2006/relationships/hyperlink" Target="https://www.capitol.hawaii.gov/Archives/measure_indiv_Archives.aspx?billtype=HB&amp;billnumber=1273&amp;year=2015" TargetMode="External"/><Relationship Id="rId379" Type="http://schemas.openxmlformats.org/officeDocument/2006/relationships/hyperlink" Target="https://www.capitol.hawaii.gov/session2005/lists/getstatus2.asp?billno=SB1903" TargetMode="External"/><Relationship Id="rId7" Type="http://schemas.openxmlformats.org/officeDocument/2006/relationships/hyperlink" Target="https://www.capitol.hawaii.gov/session2018/bills/GM1117_.PDF" TargetMode="External"/><Relationship Id="rId183" Type="http://schemas.openxmlformats.org/officeDocument/2006/relationships/hyperlink" Target="https://www.capitol.hawaii.gov/Archives/measure_indiv_Archives.aspx?billtype=HB&amp;billnumber=800&amp;year=2013" TargetMode="External"/><Relationship Id="rId239" Type="http://schemas.openxmlformats.org/officeDocument/2006/relationships/hyperlink" Target="https://www.capitol.hawaii.gov/session2010/bills/GM647_.pdf" TargetMode="External"/><Relationship Id="rId390" Type="http://schemas.openxmlformats.org/officeDocument/2006/relationships/hyperlink" Target="https://www.capitol.hawaii.gov/session2004/lists/getstatus2.asp?billno=HB1944" TargetMode="External"/><Relationship Id="rId250" Type="http://schemas.openxmlformats.org/officeDocument/2006/relationships/hyperlink" Target="https://www.capitol.hawaii.gov/session2009/bills/GM728_.PDF" TargetMode="External"/><Relationship Id="rId292" Type="http://schemas.openxmlformats.org/officeDocument/2006/relationships/hyperlink" Target="https://www.capitol.hawaii.gov/session2007/bills/GM861_.PDF" TargetMode="External"/><Relationship Id="rId306" Type="http://schemas.openxmlformats.org/officeDocument/2006/relationships/hyperlink" Target="https://www.capitol.hawaii.gov/session2007/bills/GM917_.PDF" TargetMode="External"/><Relationship Id="rId45" Type="http://schemas.openxmlformats.org/officeDocument/2006/relationships/hyperlink" Target="https://www.capitol.hawaii.gov/Archives/measure_indiv_Archives.aspx?billtype=HB&amp;billnumber=1041&amp;year=2017" TargetMode="External"/><Relationship Id="rId87" Type="http://schemas.openxmlformats.org/officeDocument/2006/relationships/hyperlink" Target="https://www.capitol.hawaii.gov/Archives/measure_indiv_Archives.aspx?billtype=HB&amp;billnumber=1684&amp;year=2016" TargetMode="External"/><Relationship Id="rId110" Type="http://schemas.openxmlformats.org/officeDocument/2006/relationships/hyperlink" Target="https://www.capitol.hawaii.gov/session2015/bills/GM1168_.PDF" TargetMode="External"/><Relationship Id="rId348" Type="http://schemas.openxmlformats.org/officeDocument/2006/relationships/hyperlink" Target="https://www.capitol.hawaii.gov/session2006/bills/gm608_.pdf" TargetMode="External"/><Relationship Id="rId152" Type="http://schemas.openxmlformats.org/officeDocument/2006/relationships/hyperlink" Target="https://www.capitol.hawaii.gov/session2014/bills/GM1207_.PDF" TargetMode="External"/><Relationship Id="rId194" Type="http://schemas.openxmlformats.org/officeDocument/2006/relationships/hyperlink" Target="https://www.capitol.hawaii.gov/session2013/bills/GM1364_.PDF" TargetMode="External"/><Relationship Id="rId208" Type="http://schemas.openxmlformats.org/officeDocument/2006/relationships/hyperlink" Target="https://www.capitol.hawaii.gov/session2012/bills/GM1270_.PDF" TargetMode="External"/><Relationship Id="rId261" Type="http://schemas.openxmlformats.org/officeDocument/2006/relationships/hyperlink" Target="https://www.capitol.hawaii.gov/session2009/bills/GM863_.PDF" TargetMode="External"/><Relationship Id="rId14" Type="http://schemas.openxmlformats.org/officeDocument/2006/relationships/hyperlink" Target="https://www.capitol.hawaii.gov/session2018/bills/GM1145_.PDF" TargetMode="External"/><Relationship Id="rId56" Type="http://schemas.openxmlformats.org/officeDocument/2006/relationships/hyperlink" Target="https://www.capitol.hawaii.gov/Archives/measure_indiv_Archives.aspx?billtype=HB&amp;billnumber=571&amp;year=2017" TargetMode="External"/><Relationship Id="rId317" Type="http://schemas.openxmlformats.org/officeDocument/2006/relationships/hyperlink" Target="https://www.capitol.hawaii.gov/hrscurrent/Vol04_Ch0201-0257/HRS0226/HRS_0226-0018.htm" TargetMode="External"/><Relationship Id="rId359" Type="http://schemas.openxmlformats.org/officeDocument/2006/relationships/hyperlink" Target="https://www.capitol.hawaii.gov/session2006/bills/GM696_.PDF" TargetMode="External"/><Relationship Id="rId98" Type="http://schemas.openxmlformats.org/officeDocument/2006/relationships/hyperlink" Target="https://www.capitol.hawaii.gov/session2016/bills/GM1298_.PDF" TargetMode="External"/><Relationship Id="rId121" Type="http://schemas.openxmlformats.org/officeDocument/2006/relationships/hyperlink" Target="https://www.capitol.hawaii.gov/Archives/measure_indiv_Archives.aspx?billtype=HB&amp;billnumber=1509&amp;year=2015" TargetMode="External"/><Relationship Id="rId163" Type="http://schemas.openxmlformats.org/officeDocument/2006/relationships/hyperlink" Target="https://www.capitol.hawaii.gov/Archives/measure_indiv_Archives.aspx?billtype=HB&amp;billnumber=849&amp;year=2014" TargetMode="External"/><Relationship Id="rId219" Type="http://schemas.openxmlformats.org/officeDocument/2006/relationships/hyperlink" Target="https://www.capitol.hawaii.gov/session2011/bills/GM1190_.PDF" TargetMode="External"/><Relationship Id="rId370" Type="http://schemas.openxmlformats.org/officeDocument/2006/relationships/hyperlink" Target="https://www.capitol.hawaii.gov/session2006/lists/getstatus2.asp?billno=HB3060" TargetMode="External"/><Relationship Id="rId230" Type="http://schemas.openxmlformats.org/officeDocument/2006/relationships/hyperlink" Target="https://www.capitol.hawaii.gov/session2011/bills/GM1321_.PDF" TargetMode="External"/><Relationship Id="rId25" Type="http://schemas.openxmlformats.org/officeDocument/2006/relationships/hyperlink" Target="https://www.capitol.hawaii.gov/measure_indiv.aspx?billtype=SB&amp;billnumber=2858&amp;year=2018" TargetMode="External"/><Relationship Id="rId67" Type="http://schemas.openxmlformats.org/officeDocument/2006/relationships/hyperlink" Target="https://www.capitol.hawaii.gov/Archives/measure_indiv_Archives.aspx?billtype=SB&amp;billnumber=382&amp;year=2017" TargetMode="External"/><Relationship Id="rId272" Type="http://schemas.openxmlformats.org/officeDocument/2006/relationships/hyperlink" Target="https://www.capitol.hawaii.gov/session2008/bills/GM747_.PDF" TargetMode="External"/><Relationship Id="rId328" Type="http://schemas.openxmlformats.org/officeDocument/2006/relationships/hyperlink" Target="https://www.capitol.hawaii.gov/session2007/bills/GM1033_.PDF" TargetMode="External"/><Relationship Id="rId132" Type="http://schemas.openxmlformats.org/officeDocument/2006/relationships/hyperlink" Target="https://www.capitol.hawaii.gov/session2015/bills/GM1262_.PDF" TargetMode="External"/><Relationship Id="rId174" Type="http://schemas.openxmlformats.org/officeDocument/2006/relationships/hyperlink" Target="https://www.capitol.hawaii.gov/session2013/bills/GM1124_.PDF" TargetMode="External"/><Relationship Id="rId381" Type="http://schemas.openxmlformats.org/officeDocument/2006/relationships/hyperlink" Target="https://www.capitol.hawaii.gov/session2005/lists/getstatus2.asp?billno=SB1427" TargetMode="External"/><Relationship Id="rId241" Type="http://schemas.openxmlformats.org/officeDocument/2006/relationships/hyperlink" Target="https://www.capitol.hawaii.gov/session2009/bills/GM614_.PDF" TargetMode="External"/><Relationship Id="rId36" Type="http://schemas.openxmlformats.org/officeDocument/2006/relationships/hyperlink" Target="https://www.capitol.hawaii.gov/hrscurrent/Vol06_Ch0321-0344/HRS0340E/HRS_0340E-0002.htm" TargetMode="External"/><Relationship Id="rId283" Type="http://schemas.openxmlformats.org/officeDocument/2006/relationships/hyperlink" Target="https://www.capitol.hawaii.gov/session2008/bills/GM852_.pdf" TargetMode="External"/><Relationship Id="rId339" Type="http://schemas.openxmlformats.org/officeDocument/2006/relationships/hyperlink" Target="https://www.capitol.hawaii.gov/session2006/lists/getstatus2.asp?billno=SB2050" TargetMode="External"/><Relationship Id="rId78" Type="http://schemas.openxmlformats.org/officeDocument/2006/relationships/hyperlink" Target="https://www.capitol.hawaii.gov/session2016/bills/GM1177_.PDF" TargetMode="External"/><Relationship Id="rId101" Type="http://schemas.openxmlformats.org/officeDocument/2006/relationships/hyperlink" Target="https://www.capitol.hawaii.gov/Archives/measure_indiv_Archives.aspx?billtype=HB&amp;billnumber=2646&amp;year=2016" TargetMode="External"/><Relationship Id="rId143" Type="http://schemas.openxmlformats.org/officeDocument/2006/relationships/hyperlink" Target="https://www.capitol.hawaii.gov/Archives/measure_indiv_Archives.aspx?billtype=SB&amp;billnumber=2138&amp;year=2014" TargetMode="External"/><Relationship Id="rId185" Type="http://schemas.openxmlformats.org/officeDocument/2006/relationships/hyperlink" Target="https://www.capitol.hawaii.gov/Archives/measure_indiv_Archives.aspx?billtype=SB&amp;billnumber=1042&amp;year=2013" TargetMode="External"/><Relationship Id="rId350" Type="http://schemas.openxmlformats.org/officeDocument/2006/relationships/hyperlink" Target="https://www.capitol.hawaii.gov/session2006/bills/GM626_.PDF" TargetMode="External"/><Relationship Id="rId9" Type="http://schemas.openxmlformats.org/officeDocument/2006/relationships/hyperlink" Target="https://www.capitol.hawaii.gov/measure_indiv.aspx?billtype=HB&amp;billnumber=634&amp;year=2018" TargetMode="External"/><Relationship Id="rId210" Type="http://schemas.openxmlformats.org/officeDocument/2006/relationships/hyperlink" Target="https://www.capitol.hawaii.gov/session2012/bills/GM1273_.PDF" TargetMode="External"/><Relationship Id="rId392" Type="http://schemas.openxmlformats.org/officeDocument/2006/relationships/hyperlink" Target="https://www.capitol.hawaii.gov/session2004/lists/getstatus2.asp?billno=SB2909" TargetMode="External"/><Relationship Id="rId252" Type="http://schemas.openxmlformats.org/officeDocument/2006/relationships/hyperlink" Target="https://www.capitol.hawaii.gov/session2009/bills/GM730_.PDF" TargetMode="External"/><Relationship Id="rId294" Type="http://schemas.openxmlformats.org/officeDocument/2006/relationships/hyperlink" Target="https://www.capitol.hawaii.gov/session2007/bills/GM886_.PDF" TargetMode="External"/><Relationship Id="rId308" Type="http://schemas.openxmlformats.org/officeDocument/2006/relationships/hyperlink" Target="https://www.capitol.hawaii.gov/session2007/bills/GM918_.PDF" TargetMode="External"/><Relationship Id="rId47" Type="http://schemas.openxmlformats.org/officeDocument/2006/relationships/hyperlink" Target="https://www.capitol.hawaii.gov/Archives/measure_indiv_Archives.aspx?billtype=HB&amp;billnumber=1152&amp;year=2017" TargetMode="External"/><Relationship Id="rId89" Type="http://schemas.openxmlformats.org/officeDocument/2006/relationships/hyperlink" Target="https://www.capitol.hawaii.gov/Archives/measure_indiv_Archives.aspx?billtype=SB&amp;billnumber=3077&amp;year=2016" TargetMode="External"/><Relationship Id="rId112" Type="http://schemas.openxmlformats.org/officeDocument/2006/relationships/hyperlink" Target="https://www.capitol.hawaii.gov/session2015/bills/GM1174_.PDF" TargetMode="External"/><Relationship Id="rId154" Type="http://schemas.openxmlformats.org/officeDocument/2006/relationships/hyperlink" Target="https://www.capitol.hawaii.gov/session2014/bills/GM1208_.PDF" TargetMode="External"/><Relationship Id="rId361" Type="http://schemas.openxmlformats.org/officeDocument/2006/relationships/hyperlink" Target="https://www.capitol.hawaii.gov/session2006/bills/GM740_.PDF" TargetMode="External"/><Relationship Id="rId196" Type="http://schemas.openxmlformats.org/officeDocument/2006/relationships/hyperlink" Target="https://www.capitol.hawaii.gov/session2013/bills/GM1365_.PDF" TargetMode="External"/><Relationship Id="rId16" Type="http://schemas.openxmlformats.org/officeDocument/2006/relationships/hyperlink" Target="https://www.capitol.hawaii.gov/session2018/bills/GM1147_.PDF" TargetMode="External"/><Relationship Id="rId221" Type="http://schemas.openxmlformats.org/officeDocument/2006/relationships/hyperlink" Target="https://www.capitol.hawaii.gov/session2011/bills/GM1192_.PDF" TargetMode="External"/><Relationship Id="rId263" Type="http://schemas.openxmlformats.org/officeDocument/2006/relationships/hyperlink" Target="https://www.capitol.hawaii.gov/session2008/bills/GM555_.PDF" TargetMode="External"/><Relationship Id="rId319" Type="http://schemas.openxmlformats.org/officeDocument/2006/relationships/hyperlink" Target="https://www.capitol.hawaii.gov/session2007/lists/getstatus2.asp?billno=HB334" TargetMode="External"/><Relationship Id="rId58" Type="http://schemas.openxmlformats.org/officeDocument/2006/relationships/hyperlink" Target="https://www.capitol.hawaii.gov/hrscurrent/Vol02_Ch0046-0115/HRS0107/HRS_0107-0024.htm" TargetMode="External"/><Relationship Id="rId123" Type="http://schemas.openxmlformats.org/officeDocument/2006/relationships/hyperlink" Target="https://www.capitol.hawaii.gov/Archives/measure_indiv_Archives.aspx?billtype=SB&amp;billnumber=1050&amp;year=2015" TargetMode="External"/><Relationship Id="rId330" Type="http://schemas.openxmlformats.org/officeDocument/2006/relationships/hyperlink" Target="https://www.capitol.hawaii.gov/session2007/bills/GM1064_.PDF" TargetMode="External"/><Relationship Id="rId90" Type="http://schemas.openxmlformats.org/officeDocument/2006/relationships/hyperlink" Target="https://www.capitol.hawaii.gov/session2016/bills/GM1273_.PDF" TargetMode="External"/><Relationship Id="rId165" Type="http://schemas.openxmlformats.org/officeDocument/2006/relationships/hyperlink" Target="https://www.capitol.hawaii.gov/Archives/measure_indiv_Archives.aspx?billtype=HB&amp;billnumber=1951&amp;year=2014" TargetMode="External"/><Relationship Id="rId186" Type="http://schemas.openxmlformats.org/officeDocument/2006/relationships/hyperlink" Target="https://www.capitol.hawaii.gov/session2013/bills/GM1229_.PDF" TargetMode="External"/><Relationship Id="rId351" Type="http://schemas.openxmlformats.org/officeDocument/2006/relationships/hyperlink" Target="https://www.capitol.hawaii.gov/session2006/lists/getstatus2.asp?billno=HB2175" TargetMode="External"/><Relationship Id="rId372" Type="http://schemas.openxmlformats.org/officeDocument/2006/relationships/hyperlink" Target="https://www.capitol.hawaii.gov/session2006/lists/getstatus2.asp?billno=SB2145" TargetMode="External"/><Relationship Id="rId393" Type="http://schemas.openxmlformats.org/officeDocument/2006/relationships/hyperlink" Target="https://www.capitol.hawaii.gov/session2003/lists/getstatus2.asp?billno=HB1328" TargetMode="External"/><Relationship Id="rId211" Type="http://schemas.openxmlformats.org/officeDocument/2006/relationships/hyperlink" Target="https://www.capitol.hawaii.gov/session2012/bills/GM1275_.PDF" TargetMode="External"/><Relationship Id="rId232" Type="http://schemas.openxmlformats.org/officeDocument/2006/relationships/hyperlink" Target="https://www.capitol.hawaii.gov/session2010/bills/GM488_.PDF" TargetMode="External"/><Relationship Id="rId253" Type="http://schemas.openxmlformats.org/officeDocument/2006/relationships/hyperlink" Target="https://www.capitol.hawaii.gov/session2009/bills/GM770_.PDF" TargetMode="External"/><Relationship Id="rId274" Type="http://schemas.openxmlformats.org/officeDocument/2006/relationships/hyperlink" Target="https://www.capitol.hawaii.gov/session2008/bills/GM760_.PDF" TargetMode="External"/><Relationship Id="rId295" Type="http://schemas.openxmlformats.org/officeDocument/2006/relationships/hyperlink" Target="https://www.capitol.hawaii.gov/session2007/lists/getstatus2.asp?billno=HB506" TargetMode="External"/><Relationship Id="rId309" Type="http://schemas.openxmlformats.org/officeDocument/2006/relationships/hyperlink" Target="https://www.capitol.hawaii.gov/session2007/lists/getstatus2.asp?billno=HB1902" TargetMode="External"/><Relationship Id="rId27" Type="http://schemas.openxmlformats.org/officeDocument/2006/relationships/hyperlink" Target="https://www.capitol.hawaii.gov/measure_indiv.aspx?billtype=HB&amp;billnumber=2219&amp;year=2018" TargetMode="External"/><Relationship Id="rId48" Type="http://schemas.openxmlformats.org/officeDocument/2006/relationships/hyperlink" Target="https://www.capitol.hawaii.gov/session2017/bills/GM1132_.PDF" TargetMode="External"/><Relationship Id="rId69" Type="http://schemas.openxmlformats.org/officeDocument/2006/relationships/hyperlink" Target="https://www.capitol.hawaii.gov/hrscurrent/Vol04_Ch0201-0257/HRS0201/HRS_0201-0012_0005.htm" TargetMode="External"/><Relationship Id="rId113" Type="http://schemas.openxmlformats.org/officeDocument/2006/relationships/hyperlink" Target="https://www.capitol.hawaii.gov/Archives/measure_indiv_Archives.aspx?billtype=HB&amp;billnumber=241&amp;year=2015" TargetMode="External"/><Relationship Id="rId134" Type="http://schemas.openxmlformats.org/officeDocument/2006/relationships/hyperlink" Target="https://www.capitol.hawaii.gov/session2015/bills/GM1265_.PDF" TargetMode="External"/><Relationship Id="rId320" Type="http://schemas.openxmlformats.org/officeDocument/2006/relationships/hyperlink" Target="https://www.capitol.hawaii.gov/session2007/bills/GM1005_.PDF" TargetMode="External"/><Relationship Id="rId80" Type="http://schemas.openxmlformats.org/officeDocument/2006/relationships/hyperlink" Target="https://www.capitol.hawaii.gov/session2016/bills/GM1199_.PDF" TargetMode="External"/><Relationship Id="rId155" Type="http://schemas.openxmlformats.org/officeDocument/2006/relationships/hyperlink" Target="https://www.capitol.hawaii.gov/Archives/measure_indiv_Archives.aspx?billtype=SB&amp;billnumber=2196&amp;year=2014" TargetMode="External"/><Relationship Id="rId176" Type="http://schemas.openxmlformats.org/officeDocument/2006/relationships/hyperlink" Target="https://www.capitol.hawaii.gov/session2013/bills/GM1134_.PDF" TargetMode="External"/><Relationship Id="rId197" Type="http://schemas.openxmlformats.org/officeDocument/2006/relationships/hyperlink" Target="https://www.capitol.hawaii.gov/Archives/measure_indiv_Archives.aspx?billtype=HB&amp;billnumber=1149&amp;year=2013" TargetMode="External"/><Relationship Id="rId341" Type="http://schemas.openxmlformats.org/officeDocument/2006/relationships/hyperlink" Target="https://www.capitol.hawaii.gov/session2006/lists/getstatus2.asp?billno=HB2275" TargetMode="External"/><Relationship Id="rId362" Type="http://schemas.openxmlformats.org/officeDocument/2006/relationships/hyperlink" Target="https://www.capitol.hawaii.gov/session2006/lists/getstatus2.asp?billno=HB2805" TargetMode="External"/><Relationship Id="rId383" Type="http://schemas.openxmlformats.org/officeDocument/2006/relationships/hyperlink" Target="https://www.capitol.hawaii.gov/session2004/lists/getstatus2.asp?billno=SB2474" TargetMode="External"/><Relationship Id="rId201" Type="http://schemas.openxmlformats.org/officeDocument/2006/relationships/hyperlink" Target="https://www.capitol.hawaii.gov/session2012/bills/GM1190_.PDF" TargetMode="External"/><Relationship Id="rId222" Type="http://schemas.openxmlformats.org/officeDocument/2006/relationships/hyperlink" Target="https://www.capitol.hawaii.gov/session2011/bills/GM1212_.PDF" TargetMode="External"/><Relationship Id="rId243" Type="http://schemas.openxmlformats.org/officeDocument/2006/relationships/hyperlink" Target="https://www.capitol.hawaii.gov/session2009/bills/GM640_.PDF" TargetMode="External"/><Relationship Id="rId264" Type="http://schemas.openxmlformats.org/officeDocument/2006/relationships/hyperlink" Target="https://www.capitol.hawaii.gov/session2008/bills/GM623_.PDF" TargetMode="External"/><Relationship Id="rId285" Type="http://schemas.openxmlformats.org/officeDocument/2006/relationships/hyperlink" Target="https://www.capitol.hawaii.gov/session2008/bills/GM913_.pdf" TargetMode="External"/><Relationship Id="rId17" Type="http://schemas.openxmlformats.org/officeDocument/2006/relationships/hyperlink" Target="https://www.capitol.hawaii.gov/measure_indiv.aspx?billtype=HB&amp;billnumber=2215&amp;year=2018" TargetMode="External"/><Relationship Id="rId38" Type="http://schemas.openxmlformats.org/officeDocument/2006/relationships/hyperlink" Target="https://www.capitol.hawaii.gov/session2018/bills/GM1244_.PDF" TargetMode="External"/><Relationship Id="rId59" Type="http://schemas.openxmlformats.org/officeDocument/2006/relationships/hyperlink" Target="https://www.capitol.hawaii.gov/Archives/measure_indiv_Archives.aspx?billtype=HB&amp;billnumber=637&amp;year=2017" TargetMode="External"/><Relationship Id="rId103" Type="http://schemas.openxmlformats.org/officeDocument/2006/relationships/hyperlink" Target="https://www.capitol.hawaii.gov/Archives/measure_indiv_Archives.aspx?billtype=HB&amp;billnumber=2030&amp;year=2016" TargetMode="External"/><Relationship Id="rId124" Type="http://schemas.openxmlformats.org/officeDocument/2006/relationships/hyperlink" Target="https://www.capitol.hawaii.gov/session2015/bills/GM1229_.PDF" TargetMode="External"/><Relationship Id="rId310" Type="http://schemas.openxmlformats.org/officeDocument/2006/relationships/hyperlink" Target="https://www.capitol.hawaii.gov/session2007/bills/GM923_.PDF" TargetMode="External"/><Relationship Id="rId70" Type="http://schemas.openxmlformats.org/officeDocument/2006/relationships/hyperlink" Target="https://www.capitol.hawaii.gov/Archives/measure_indiv_Archives.aspx?billtype=HB&amp;billnumber=2416&amp;year=2016" TargetMode="External"/><Relationship Id="rId91" Type="http://schemas.openxmlformats.org/officeDocument/2006/relationships/hyperlink" Target="https://www.capitol.hawaii.gov/Archives/measure_indiv_Archives.aspx?billtype=HB&amp;billnumber=2029&amp;year=2016" TargetMode="External"/><Relationship Id="rId145" Type="http://schemas.openxmlformats.org/officeDocument/2006/relationships/hyperlink" Target="https://www.capitol.hawaii.gov/Archives/measure_indiv_Archives.aspx?billtype=SB&amp;billnumber=2775&amp;year=2014" TargetMode="External"/><Relationship Id="rId166" Type="http://schemas.openxmlformats.org/officeDocument/2006/relationships/hyperlink" Target="https://www.capitol.hawaii.gov/session2014/bills/GM1280_.PDF" TargetMode="External"/><Relationship Id="rId187" Type="http://schemas.openxmlformats.org/officeDocument/2006/relationships/hyperlink" Target="https://www.capitol.hawaii.gov/Archives/measure_indiv_Archives.aspx?billtype=SB&amp;billnumber=23&amp;year=2013" TargetMode="External"/><Relationship Id="rId331" Type="http://schemas.openxmlformats.org/officeDocument/2006/relationships/hyperlink" Target="https://www.capitol.hawaii.gov/session2007/lists/getstatus2.asp?billno=HB899" TargetMode="External"/><Relationship Id="rId352" Type="http://schemas.openxmlformats.org/officeDocument/2006/relationships/hyperlink" Target="https://www.capitol.hawaii.gov/hrscurrent/Vol02_Ch0046-0115/HRS0046/HRS_0046-0019_0006.htm" TargetMode="External"/><Relationship Id="rId373" Type="http://schemas.openxmlformats.org/officeDocument/2006/relationships/hyperlink" Target="https://www.capitol.hawaii.gov/session2005/lists/getstatus2.asp?billno=HB555" TargetMode="External"/><Relationship Id="rId394" Type="http://schemas.openxmlformats.org/officeDocument/2006/relationships/hyperlink" Target="https://www.capitol.hawaii.gov/session2003/lists/getstatus2.asp?billno=HB10" TargetMode="External"/><Relationship Id="rId1" Type="http://schemas.openxmlformats.org/officeDocument/2006/relationships/hyperlink" Target="https://www.capitol.hawaii.gov/session2018/bills/GM1105_.PDF" TargetMode="External"/><Relationship Id="rId212" Type="http://schemas.openxmlformats.org/officeDocument/2006/relationships/hyperlink" Target="https://www.capitol.hawaii.gov/session2012/bills/GM1343_.PDF" TargetMode="External"/><Relationship Id="rId233" Type="http://schemas.openxmlformats.org/officeDocument/2006/relationships/hyperlink" Target="https://www.capitol.hawaii.gov/session2010/bills/GM538_.pdf" TargetMode="External"/><Relationship Id="rId254" Type="http://schemas.openxmlformats.org/officeDocument/2006/relationships/hyperlink" Target="https://www.capitol.hawaii.gov/session2009/bills/GM772_.PDF" TargetMode="External"/><Relationship Id="rId28" Type="http://schemas.openxmlformats.org/officeDocument/2006/relationships/hyperlink" Target="https://www.capitol.hawaii.gov/session2018/bills/GM1220_.PDF" TargetMode="External"/><Relationship Id="rId49" Type="http://schemas.openxmlformats.org/officeDocument/2006/relationships/hyperlink" Target="https://www.capitol.hawaii.gov/Archives/measure_indiv_Archives.aspx?billtype=SB&amp;billnumber=559&amp;year=2017" TargetMode="External"/><Relationship Id="rId114" Type="http://schemas.openxmlformats.org/officeDocument/2006/relationships/hyperlink" Target="https://www.capitol.hawaii.gov/session2015/bills/GM1175_.PDF" TargetMode="External"/><Relationship Id="rId275" Type="http://schemas.openxmlformats.org/officeDocument/2006/relationships/hyperlink" Target="https://www.capitol.hawaii.gov/session2008/bills/GM792_.pdf" TargetMode="External"/><Relationship Id="rId296" Type="http://schemas.openxmlformats.org/officeDocument/2006/relationships/hyperlink" Target="https://www.capitol.hawaii.gov/session2007/bills/GM888_.PDF" TargetMode="External"/><Relationship Id="rId300" Type="http://schemas.openxmlformats.org/officeDocument/2006/relationships/hyperlink" Target="https://www.capitol.hawaii.gov/session2007/bills/GM906_.PDF" TargetMode="External"/><Relationship Id="rId60" Type="http://schemas.openxmlformats.org/officeDocument/2006/relationships/hyperlink" Target="https://www.capitol.hawaii.gov/session2017/bills/GM1243_.PDF" TargetMode="External"/><Relationship Id="rId81" Type="http://schemas.openxmlformats.org/officeDocument/2006/relationships/hyperlink" Target="https://www.capitol.hawaii.gov/Archives/measure_indiv_Archives.aspx?billtype=HB&amp;billnumber=2231&amp;year=2016" TargetMode="External"/><Relationship Id="rId135" Type="http://schemas.openxmlformats.org/officeDocument/2006/relationships/hyperlink" Target="https://www.capitol.hawaii.gov/Archives/measure_indiv_Archives.aspx?billtype=SB&amp;billnumber=1316&amp;year=2015" TargetMode="External"/><Relationship Id="rId156" Type="http://schemas.openxmlformats.org/officeDocument/2006/relationships/hyperlink" Target="https://www.capitol.hawaii.gov/session2014/bills/GM1209_.PDF" TargetMode="External"/><Relationship Id="rId177" Type="http://schemas.openxmlformats.org/officeDocument/2006/relationships/hyperlink" Target="https://www.capitol.hawaii.gov/Archives/measure_indiv_Archives.aspx?billtype=SB&amp;billnumber=1040&amp;year=2013" TargetMode="External"/><Relationship Id="rId198" Type="http://schemas.openxmlformats.org/officeDocument/2006/relationships/hyperlink" Target="https://www.capitol.hawaii.gov/session2013/bills/GM1380_.PDF" TargetMode="External"/><Relationship Id="rId321" Type="http://schemas.openxmlformats.org/officeDocument/2006/relationships/hyperlink" Target="https://www.capitol.hawaii.gov/session2007/lists/getstatus2.asp?billno=HB226" TargetMode="External"/><Relationship Id="rId342" Type="http://schemas.openxmlformats.org/officeDocument/2006/relationships/hyperlink" Target="https://www.capitol.hawaii.gov/session2006/bills/gm574_.pdf" TargetMode="External"/><Relationship Id="rId363" Type="http://schemas.openxmlformats.org/officeDocument/2006/relationships/hyperlink" Target="https://www.capitol.hawaii.gov/session2006/bills/GM741_.PDF" TargetMode="External"/><Relationship Id="rId384" Type="http://schemas.openxmlformats.org/officeDocument/2006/relationships/hyperlink" Target="https://www.capitol.hawaii.gov/hrscurrent/Vol05_Ch0261-0319/HRS0269/HRS_0269-0092.htm" TargetMode="External"/><Relationship Id="rId202" Type="http://schemas.openxmlformats.org/officeDocument/2006/relationships/hyperlink" Target="https://www.capitol.hawaii.gov/session2012/bills/GM1198_.PDF" TargetMode="External"/><Relationship Id="rId223" Type="http://schemas.openxmlformats.org/officeDocument/2006/relationships/hyperlink" Target="https://www.capitol.hawaii.gov/session2011/bills/GM1257_.PDF" TargetMode="External"/><Relationship Id="rId244" Type="http://schemas.openxmlformats.org/officeDocument/2006/relationships/hyperlink" Target="https://www.capitol.hawaii.gov/session2009/bills/GM658_.PDF" TargetMode="External"/><Relationship Id="rId18" Type="http://schemas.openxmlformats.org/officeDocument/2006/relationships/hyperlink" Target="https://www.capitol.hawaii.gov/session2018/bills/GM1161_.PDF" TargetMode="External"/><Relationship Id="rId39" Type="http://schemas.openxmlformats.org/officeDocument/2006/relationships/hyperlink" Target="https://www.capitol.hawaii.gov/hrscurrent/Vol04_Ch0201-0257/HRS0235/HRS_0235-0110_0031.htm" TargetMode="External"/><Relationship Id="rId265" Type="http://schemas.openxmlformats.org/officeDocument/2006/relationships/hyperlink" Target="https://www.capitol.hawaii.gov/hrscurrent/Vol05_Ch0261-0319/HRS0269/HRS_0269-0019.htm" TargetMode="External"/><Relationship Id="rId286" Type="http://schemas.openxmlformats.org/officeDocument/2006/relationships/hyperlink" Target="https://www.capitol.hawaii.gov/session2008/bills/GM922_.pdf" TargetMode="External"/><Relationship Id="rId50" Type="http://schemas.openxmlformats.org/officeDocument/2006/relationships/hyperlink" Target="https://www.capitol.hawaii.gov/session2017/bills/GM1133_.PDF" TargetMode="External"/><Relationship Id="rId104" Type="http://schemas.openxmlformats.org/officeDocument/2006/relationships/hyperlink" Target="https://www.capitol.hawaii.gov/session2016/bills/GM1368_.PDF" TargetMode="External"/><Relationship Id="rId125" Type="http://schemas.openxmlformats.org/officeDocument/2006/relationships/hyperlink" Target="https://www.capitol.hawaii.gov/Archives/measure_indiv_Archives.aspx?billtype=SB&amp;billnumber=1211&amp;year=2015" TargetMode="External"/><Relationship Id="rId146" Type="http://schemas.openxmlformats.org/officeDocument/2006/relationships/hyperlink" Target="https://www.capitol.hawaii.gov/session2014/bills/GM1155_.PDF" TargetMode="External"/><Relationship Id="rId167" Type="http://schemas.openxmlformats.org/officeDocument/2006/relationships/hyperlink" Target="https://www.capitol.hawaii.gov/Archives/measure_indiv_Archives.aspx?billtype=HB&amp;billnumber=2543&amp;year=2014" TargetMode="External"/><Relationship Id="rId188" Type="http://schemas.openxmlformats.org/officeDocument/2006/relationships/hyperlink" Target="https://www.capitol.hawaii.gov/session2013/bills/GM1314_.PDF" TargetMode="External"/><Relationship Id="rId311" Type="http://schemas.openxmlformats.org/officeDocument/2006/relationships/hyperlink" Target="https://www.capitol.hawaii.gov/session2007/lists/getstatus2.asp?billno=HB870" TargetMode="External"/><Relationship Id="rId332" Type="http://schemas.openxmlformats.org/officeDocument/2006/relationships/hyperlink" Target="https://www.capitol.hawaii.gov/session2007/bills/GM1065_.PDF" TargetMode="External"/><Relationship Id="rId353" Type="http://schemas.openxmlformats.org/officeDocument/2006/relationships/hyperlink" Target="https://www.capitol.hawaii.gov/session2006/bills/GM673_.PDF" TargetMode="External"/><Relationship Id="rId374" Type="http://schemas.openxmlformats.org/officeDocument/2006/relationships/hyperlink" Target="https://www.capitol.hawaii.gov/session2005/lists/getstatus2.asp?billno=HB606" TargetMode="External"/><Relationship Id="rId395" Type="http://schemas.openxmlformats.org/officeDocument/2006/relationships/hyperlink" Target="https://www.capitol.hawaii.gov/session2002/lists/getstatus2.asp?billno=HB1941" TargetMode="External"/><Relationship Id="rId71" Type="http://schemas.openxmlformats.org/officeDocument/2006/relationships/hyperlink" Target="https://www.capitol.hawaii.gov/session2016/bills/GM1158_.PDF" TargetMode="External"/><Relationship Id="rId92" Type="http://schemas.openxmlformats.org/officeDocument/2006/relationships/hyperlink" Target="https://www.capitol.hawaii.gov/session2016/bills/GM1275_.PDF" TargetMode="External"/><Relationship Id="rId213" Type="http://schemas.openxmlformats.org/officeDocument/2006/relationships/hyperlink" Target="https://www.capitol.hawaii.gov/session2012/bills/GM1403_.PDF" TargetMode="External"/><Relationship Id="rId234" Type="http://schemas.openxmlformats.org/officeDocument/2006/relationships/hyperlink" Target="https://www.capitol.hawaii.gov/session2010/bills/GM588_.pdf" TargetMode="External"/><Relationship Id="rId2" Type="http://schemas.openxmlformats.org/officeDocument/2006/relationships/hyperlink" Target="https://www.capitol.hawaii.gov/measure_indiv.aspx?billtype=SB&amp;billnumber=2939&amp;year=2018" TargetMode="External"/><Relationship Id="rId29" Type="http://schemas.openxmlformats.org/officeDocument/2006/relationships/hyperlink" Target="https://www.capitol.hawaii.gov/measure_indiv.aspx?billtype=HB&amp;billnumber=1936&amp;year=2018" TargetMode="External"/><Relationship Id="rId255" Type="http://schemas.openxmlformats.org/officeDocument/2006/relationships/hyperlink" Target="https://www.capitol.hawaii.gov/session2009/bills/GM773_.PDF" TargetMode="External"/><Relationship Id="rId276" Type="http://schemas.openxmlformats.org/officeDocument/2006/relationships/hyperlink" Target="https://www.capitol.hawaii.gov/session2008/bills/GM793_.pdf" TargetMode="External"/><Relationship Id="rId297" Type="http://schemas.openxmlformats.org/officeDocument/2006/relationships/hyperlink" Target="https://www.capitol.hawaii.gov/session2007/lists/getstatus2.asp?billno=HB791" TargetMode="External"/><Relationship Id="rId40" Type="http://schemas.openxmlformats.org/officeDocument/2006/relationships/hyperlink" Target="https://www.capitol.hawaii.gov/measure_indiv.aspx?billtype=SB&amp;billnumber=3077&amp;year=2018" TargetMode="External"/><Relationship Id="rId115" Type="http://schemas.openxmlformats.org/officeDocument/2006/relationships/hyperlink" Target="https://www.capitol.hawaii.gov/Archives/measure_indiv_Archives.aspx?billtype=SB&amp;billnumber=1214&amp;year=2015" TargetMode="External"/><Relationship Id="rId136" Type="http://schemas.openxmlformats.org/officeDocument/2006/relationships/hyperlink" Target="https://www.capitol.hawaii.gov/session2015/bills/GM1286_.PDF" TargetMode="External"/><Relationship Id="rId157" Type="http://schemas.openxmlformats.org/officeDocument/2006/relationships/hyperlink" Target="https://www.capitol.hawaii.gov/Archives/measure_indiv_Archives.aspx?billtype=SB&amp;billnumber=2948&amp;year=2014" TargetMode="External"/><Relationship Id="rId178" Type="http://schemas.openxmlformats.org/officeDocument/2006/relationships/hyperlink" Target="https://www.capitol.hawaii.gov/session2013/bills/GM1137_.PDF" TargetMode="External"/><Relationship Id="rId301" Type="http://schemas.openxmlformats.org/officeDocument/2006/relationships/hyperlink" Target="https://www.capitol.hawaii.gov/session2007/lists/getstatus2.asp?billno=SB709" TargetMode="External"/><Relationship Id="rId322" Type="http://schemas.openxmlformats.org/officeDocument/2006/relationships/hyperlink" Target="https://www.capitol.hawaii.gov/session2007/bills/GM1024_.PDF" TargetMode="External"/><Relationship Id="rId343" Type="http://schemas.openxmlformats.org/officeDocument/2006/relationships/hyperlink" Target="https://www.capitol.hawaii.gov/session2006/lists/getstatus2.asp?billno=HB2346" TargetMode="External"/><Relationship Id="rId364" Type="http://schemas.openxmlformats.org/officeDocument/2006/relationships/hyperlink" Target="https://www.capitol.hawaii.gov/session2006/lists/getstatus2.asp?billno=HB2806" TargetMode="External"/><Relationship Id="rId61" Type="http://schemas.openxmlformats.org/officeDocument/2006/relationships/hyperlink" Target="https://www.capitol.hawaii.gov/hrscurrent/Vol04_Ch0201-0257/HRS0235/HRS_0235-0110_0031.htm" TargetMode="External"/><Relationship Id="rId82" Type="http://schemas.openxmlformats.org/officeDocument/2006/relationships/hyperlink" Target="https://www.capitol.hawaii.gov/session2016/bills/GM1217_.PDF" TargetMode="External"/><Relationship Id="rId199" Type="http://schemas.openxmlformats.org/officeDocument/2006/relationships/hyperlink" Target="https://www.capitol.hawaii.gov/Archives/measure_indiv_Archives.aspx?billtype=HB&amp;billnumber=858&amp;year=2013" TargetMode="External"/><Relationship Id="rId203" Type="http://schemas.openxmlformats.org/officeDocument/2006/relationships/hyperlink" Target="https://www.capitol.hawaii.gov/session2012/bills/GM1201_.PDF" TargetMode="External"/><Relationship Id="rId385" Type="http://schemas.openxmlformats.org/officeDocument/2006/relationships/hyperlink" Target="https://www.capitol.hawaii.gov/session2004/lists/getstatus2.asp?billno=SB1239" TargetMode="External"/><Relationship Id="rId19" Type="http://schemas.openxmlformats.org/officeDocument/2006/relationships/hyperlink" Target="https://www.capitol.hawaii.gov/measure_indiv.aspx?billtype=SB&amp;billnumber=2297&amp;year=2018" TargetMode="External"/><Relationship Id="rId224" Type="http://schemas.openxmlformats.org/officeDocument/2006/relationships/hyperlink" Target="https://www.capitol.hawaii.gov/session2011/bills/GM1285_.PDF" TargetMode="External"/><Relationship Id="rId245" Type="http://schemas.openxmlformats.org/officeDocument/2006/relationships/hyperlink" Target="https://www.capitol.hawaii.gov/session2009/bills/GM667_.PDF" TargetMode="External"/><Relationship Id="rId266" Type="http://schemas.openxmlformats.org/officeDocument/2006/relationships/hyperlink" Target="https://www.capitol.hawaii.gov/session2008/bills/GM650_.PDF" TargetMode="External"/><Relationship Id="rId287" Type="http://schemas.openxmlformats.org/officeDocument/2006/relationships/hyperlink" Target="https://www.capitol.hawaii.gov/session2008/bills/GM925_.pdf" TargetMode="External"/><Relationship Id="rId30" Type="http://schemas.openxmlformats.org/officeDocument/2006/relationships/hyperlink" Target="https://www.capitol.hawaii.gov/session2018/bills/GM1222_.PDF" TargetMode="External"/><Relationship Id="rId105" Type="http://schemas.openxmlformats.org/officeDocument/2006/relationships/hyperlink" Target="https://www.capitol.hawaii.gov/Archives/measure_indiv_Archives.aspx?billtype=HB&amp;billnumber=1853&amp;year=2016" TargetMode="External"/><Relationship Id="rId126" Type="http://schemas.openxmlformats.org/officeDocument/2006/relationships/hyperlink" Target="https://www.capitol.hawaii.gov/session2015/bills/GM1232_.PDF" TargetMode="External"/><Relationship Id="rId147" Type="http://schemas.openxmlformats.org/officeDocument/2006/relationships/hyperlink" Target="https://www.capitol.hawaii.gov/Archives/measure_indiv_Archives.aspx?billtype=SB&amp;billnumber=2658&amp;year=2014" TargetMode="External"/><Relationship Id="rId168" Type="http://schemas.openxmlformats.org/officeDocument/2006/relationships/hyperlink" Target="https://www.capitol.hawaii.gov/session2014/bills/GM1286_.PDF" TargetMode="External"/><Relationship Id="rId312" Type="http://schemas.openxmlformats.org/officeDocument/2006/relationships/hyperlink" Target="https://www.capitol.hawaii.gov/session2007/lists/getstatus2.asp?billno=HB1005" TargetMode="External"/><Relationship Id="rId333" Type="http://schemas.openxmlformats.org/officeDocument/2006/relationships/hyperlink" Target="https://www.capitol.hawaii.gov/session2007/lists/getstatus2.asp?billno=HB1083" TargetMode="External"/><Relationship Id="rId354" Type="http://schemas.openxmlformats.org/officeDocument/2006/relationships/hyperlink" Target="https://www.capitol.hawaii.gov/session2006/lists/getstatus2.asp?billno=HB1021" TargetMode="External"/><Relationship Id="rId51" Type="http://schemas.openxmlformats.org/officeDocument/2006/relationships/hyperlink" Target="https://www.capitol.hawaii.gov/Archives/measure_indiv_Archives.aspx?billtype=HB&amp;billnumber=1578&amp;year=2017" TargetMode="External"/><Relationship Id="rId72" Type="http://schemas.openxmlformats.org/officeDocument/2006/relationships/hyperlink" Target="https://www.capitol.hawaii.gov/hrscurrent/Vol04_Ch0201-0257/HRS0202/HRS_0202-0001.htm" TargetMode="External"/><Relationship Id="rId93" Type="http://schemas.openxmlformats.org/officeDocument/2006/relationships/hyperlink" Target="https://www.capitol.hawaii.gov/Archives/measure_indiv_Archives.aspx?billtype=HB&amp;billnumber=2077&amp;year=2016" TargetMode="External"/><Relationship Id="rId189" Type="http://schemas.openxmlformats.org/officeDocument/2006/relationships/hyperlink" Target="https://www.capitol.hawaii.gov/Archives/measure_indiv_Archives.aspx?billtype=SB&amp;billnumber=1087&amp;year=2013" TargetMode="External"/><Relationship Id="rId375" Type="http://schemas.openxmlformats.org/officeDocument/2006/relationships/hyperlink" Target="https://www.capitol.hawaii.gov/session2005/lists/getstatus2.asp?billno=SB1117" TargetMode="External"/><Relationship Id="rId396" Type="http://schemas.openxmlformats.org/officeDocument/2006/relationships/hyperlink" Target="https://www.capitol.hawaii.gov/session2002/lists/getstatus2.asp?billno=SB2179" TargetMode="External"/><Relationship Id="rId3" Type="http://schemas.openxmlformats.org/officeDocument/2006/relationships/hyperlink" Target="https://www.capitol.hawaii.gov/session2018/bills/GM1115_.PDF" TargetMode="External"/><Relationship Id="rId214" Type="http://schemas.openxmlformats.org/officeDocument/2006/relationships/hyperlink" Target="https://www.capitol.hawaii.gov/session2012/bills/GM1429_.PDF" TargetMode="External"/><Relationship Id="rId235" Type="http://schemas.openxmlformats.org/officeDocument/2006/relationships/hyperlink" Target="https://www.capitol.hawaii.gov/session2010/bills/GM600_.PDF" TargetMode="External"/><Relationship Id="rId256" Type="http://schemas.openxmlformats.org/officeDocument/2006/relationships/hyperlink" Target="https://www.capitol.hawaii.gov/session2009/bills/GM774_.PDF" TargetMode="External"/><Relationship Id="rId277" Type="http://schemas.openxmlformats.org/officeDocument/2006/relationships/hyperlink" Target="https://www.capitol.hawaii.gov/session2008/bills/GM847_.pdf" TargetMode="External"/><Relationship Id="rId298" Type="http://schemas.openxmlformats.org/officeDocument/2006/relationships/hyperlink" Target="https://www.capitol.hawaii.gov/session2007/bills/GM901_.PDF" TargetMode="External"/><Relationship Id="rId400" Type="http://schemas.openxmlformats.org/officeDocument/2006/relationships/hyperlink" Target="https://www.capitol.hawaii.gov/session2018/bills/GM1242_.PDF" TargetMode="External"/><Relationship Id="rId116" Type="http://schemas.openxmlformats.org/officeDocument/2006/relationships/hyperlink" Target="https://www.capitol.hawaii.gov/session2015/bills/GM1197_.PDF" TargetMode="External"/><Relationship Id="rId137" Type="http://schemas.openxmlformats.org/officeDocument/2006/relationships/hyperlink" Target="https://www.capitol.hawaii.gov/Archives/measure_indiv_Archives.aspx?billtype=SB&amp;billnumber=359&amp;year=2015" TargetMode="External"/><Relationship Id="rId158" Type="http://schemas.openxmlformats.org/officeDocument/2006/relationships/hyperlink" Target="https://www.capitol.hawaii.gov/session2014/bills/GM1210_.PDF" TargetMode="External"/><Relationship Id="rId302" Type="http://schemas.openxmlformats.org/officeDocument/2006/relationships/hyperlink" Target="https://www.capitol.hawaii.gov/session2007/bills/GM908_.PDF" TargetMode="External"/><Relationship Id="rId323" Type="http://schemas.openxmlformats.org/officeDocument/2006/relationships/hyperlink" Target="https://www.capitol.hawaii.gov/session2007/lists/getstatus2.asp?billno=HB1003" TargetMode="External"/><Relationship Id="rId344" Type="http://schemas.openxmlformats.org/officeDocument/2006/relationships/hyperlink" Target="https://www.capitol.hawaii.gov/session2006/bills/gm581_.pdf" TargetMode="External"/><Relationship Id="rId20" Type="http://schemas.openxmlformats.org/officeDocument/2006/relationships/hyperlink" Target="https://www.capitol.hawaii.gov/session2018/bills/GM1168_.PDF" TargetMode="External"/><Relationship Id="rId41" Type="http://schemas.openxmlformats.org/officeDocument/2006/relationships/hyperlink" Target="https://www.capitol.hawaii.gov/session2018/bills/GM1309_.PDF" TargetMode="External"/><Relationship Id="rId62" Type="http://schemas.openxmlformats.org/officeDocument/2006/relationships/hyperlink" Target="https://www.capitol.hawaii.gov/Archives/measure_indiv_Archives.aspx?billtype=HB&amp;billnumber=1044&amp;year=2017" TargetMode="External"/><Relationship Id="rId83" Type="http://schemas.openxmlformats.org/officeDocument/2006/relationships/hyperlink" Target="https://www.capitol.hawaii.gov/Archives/measure_indiv_Archives.aspx?billtype=HB&amp;billnumber=801&amp;year=2016" TargetMode="External"/><Relationship Id="rId179" Type="http://schemas.openxmlformats.org/officeDocument/2006/relationships/hyperlink" Target="https://www.capitol.hawaii.gov/Archives/measure_indiv_Archives.aspx?billtype=SB&amp;billnumber=120&amp;year=2013" TargetMode="External"/><Relationship Id="rId365" Type="http://schemas.openxmlformats.org/officeDocument/2006/relationships/hyperlink" Target="https://www.capitol.hawaii.gov/session2006/bills/GM770_.PDF" TargetMode="External"/><Relationship Id="rId386" Type="http://schemas.openxmlformats.org/officeDocument/2006/relationships/hyperlink" Target="https://www.capitol.hawaii.gov/session2004/lists/getstatus2.asp?billno=SB3162" TargetMode="External"/><Relationship Id="rId190" Type="http://schemas.openxmlformats.org/officeDocument/2006/relationships/hyperlink" Target="https://www.capitol.hawaii.gov/session2013/bills/GM1362_.PDF" TargetMode="External"/><Relationship Id="rId204" Type="http://schemas.openxmlformats.org/officeDocument/2006/relationships/hyperlink" Target="https://www.capitol.hawaii.gov/session2012/bills/GM1254_.PDF" TargetMode="External"/><Relationship Id="rId225" Type="http://schemas.openxmlformats.org/officeDocument/2006/relationships/hyperlink" Target="https://www.capitol.hawaii.gov/session2011/bills/GM1302_.PDF" TargetMode="External"/><Relationship Id="rId246" Type="http://schemas.openxmlformats.org/officeDocument/2006/relationships/hyperlink" Target="https://www.capitol.hawaii.gov/session2009/bills/GM691_.PDF" TargetMode="External"/><Relationship Id="rId267" Type="http://schemas.openxmlformats.org/officeDocument/2006/relationships/hyperlink" Target="https://www.capitol.hawaii.gov/session2008/bills/GM662_.PDF" TargetMode="External"/><Relationship Id="rId288" Type="http://schemas.openxmlformats.org/officeDocument/2006/relationships/hyperlink" Target="https://www.capitol.hawaii.gov/session2007/bills/GM727_.PDF" TargetMode="External"/><Relationship Id="rId106" Type="http://schemas.openxmlformats.org/officeDocument/2006/relationships/hyperlink" Target="https://www.capitol.hawaii.gov/session2015/bills/GM1108_.PDF" TargetMode="External"/><Relationship Id="rId127" Type="http://schemas.openxmlformats.org/officeDocument/2006/relationships/hyperlink" Target="https://www.capitol.hawaii.gov/Archives/measure_indiv_Archives.aspx?billtype=SB&amp;billnumber=1180&amp;year=2015" TargetMode="External"/><Relationship Id="rId313" Type="http://schemas.openxmlformats.org/officeDocument/2006/relationships/hyperlink" Target="https://www.capitol.hawaii.gov/session2007/bills/GM940_.PDF" TargetMode="External"/><Relationship Id="rId10" Type="http://schemas.openxmlformats.org/officeDocument/2006/relationships/hyperlink" Target="https://www.capitol.hawaii.gov/session2018/bills/GM1136_.PDF" TargetMode="External"/><Relationship Id="rId31" Type="http://schemas.openxmlformats.org/officeDocument/2006/relationships/hyperlink" Target="https://www.capitol.hawaii.gov/measure_indiv.aspx?billtype=HB&amp;billnumber=1508&amp;year=2018" TargetMode="External"/><Relationship Id="rId52" Type="http://schemas.openxmlformats.org/officeDocument/2006/relationships/hyperlink" Target="https://www.capitol.hawaii.gov/session2017/bills/GM1157_.PDF" TargetMode="External"/><Relationship Id="rId73" Type="http://schemas.openxmlformats.org/officeDocument/2006/relationships/hyperlink" Target="https://www.capitol.hawaii.gov/Archives/measure_indiv_Archives.aspx?billtype=HB&amp;billnumber=2362&amp;year=2016" TargetMode="External"/><Relationship Id="rId94" Type="http://schemas.openxmlformats.org/officeDocument/2006/relationships/hyperlink" Target="https://www.capitol.hawaii.gov/session2016/bills/GM1278_.PDF" TargetMode="External"/><Relationship Id="rId148" Type="http://schemas.openxmlformats.org/officeDocument/2006/relationships/hyperlink" Target="https://www.capitol.hawaii.gov/session2014/bills/GM1183_.PDF" TargetMode="External"/><Relationship Id="rId169" Type="http://schemas.openxmlformats.org/officeDocument/2006/relationships/hyperlink" Target="https://www.capitol.hawaii.gov/Archives/measure_indiv_Archives.aspx?billtype=HB&amp;billnumber=1942&amp;year=2014" TargetMode="External"/><Relationship Id="rId334" Type="http://schemas.openxmlformats.org/officeDocument/2006/relationships/hyperlink" Target="https://www.capitol.hawaii.gov/session2007/bills/GM1084_.PDF" TargetMode="External"/><Relationship Id="rId355" Type="http://schemas.openxmlformats.org/officeDocument/2006/relationships/hyperlink" Target="https://www.capitol.hawaii.gov/session2006/bills/GM692_.PDF" TargetMode="External"/><Relationship Id="rId376" Type="http://schemas.openxmlformats.org/officeDocument/2006/relationships/hyperlink" Target="https://www.capitol.hawaii.gov/session2005/lists/getstatus2.asp?billno=HB1238" TargetMode="External"/><Relationship Id="rId397" Type="http://schemas.openxmlformats.org/officeDocument/2006/relationships/hyperlink" Target="https://www.capitol.hawaii.gov/session2002/lists/getstatus2.asp?billno=SB2228" TargetMode="External"/><Relationship Id="rId4" Type="http://schemas.openxmlformats.org/officeDocument/2006/relationships/hyperlink" Target="https://www.capitol.hawaii.gov/measure_indiv.aspx?billtype=HB&amp;billnumber=2182&amp;year=2018" TargetMode="External"/><Relationship Id="rId180" Type="http://schemas.openxmlformats.org/officeDocument/2006/relationships/hyperlink" Target="https://www.capitol.hawaii.gov/session2013/bills/GM1157_.PDF" TargetMode="External"/><Relationship Id="rId215" Type="http://schemas.openxmlformats.org/officeDocument/2006/relationships/hyperlink" Target="https://www.capitol.hawaii.gov/session2011/bills/GM1109_.PDF" TargetMode="External"/><Relationship Id="rId236" Type="http://schemas.openxmlformats.org/officeDocument/2006/relationships/hyperlink" Target="https://www.capitol.hawaii.gov/session2010/bills/GM609_.pdf" TargetMode="External"/><Relationship Id="rId257" Type="http://schemas.openxmlformats.org/officeDocument/2006/relationships/hyperlink" Target="https://www.capitol.hawaii.gov/session2009/bills/GM796_.PDF" TargetMode="External"/><Relationship Id="rId278" Type="http://schemas.openxmlformats.org/officeDocument/2006/relationships/hyperlink" Target="https://www.capitol.hawaii.gov/hrscurrent/Vol03_Ch0121-0200D/HRS0196/HRS_0196-0006_0005.htm" TargetMode="External"/><Relationship Id="rId401" Type="http://schemas.openxmlformats.org/officeDocument/2006/relationships/hyperlink" Target="https://www.capitol.hawaii.gov/session2003/status/HB475.asp" TargetMode="External"/><Relationship Id="rId303" Type="http://schemas.openxmlformats.org/officeDocument/2006/relationships/hyperlink" Target="https://www.capitol.hawaii.gov/session2007/lists/getstatus2.asp?billno=SB896" TargetMode="External"/><Relationship Id="rId42" Type="http://schemas.openxmlformats.org/officeDocument/2006/relationships/hyperlink" Target="https://www.capitol.hawaii.gov/measure_indiv.aspx?billtype=HB&amp;billnumber=2110&amp;year=2018" TargetMode="External"/><Relationship Id="rId84" Type="http://schemas.openxmlformats.org/officeDocument/2006/relationships/hyperlink" Target="https://www.capitol.hawaii.gov/session2016/bills/GM1218_.PDF" TargetMode="External"/><Relationship Id="rId138" Type="http://schemas.openxmlformats.org/officeDocument/2006/relationships/hyperlink" Target="https://www.capitol.hawaii.gov/session2015/bills/GM1302_.PDF" TargetMode="External"/><Relationship Id="rId345" Type="http://schemas.openxmlformats.org/officeDocument/2006/relationships/hyperlink" Target="https://www.capitol.hawaii.gov/hrscurrent/Vol03_Ch0121-0200D/HRS0128F/HRS_0128F-0001.htm" TargetMode="External"/><Relationship Id="rId387" Type="http://schemas.openxmlformats.org/officeDocument/2006/relationships/hyperlink" Target="https://www.capitol.hawaii.gov/session2004/lists/getstatus2.asp?billno=HB2049" TargetMode="External"/><Relationship Id="rId191" Type="http://schemas.openxmlformats.org/officeDocument/2006/relationships/hyperlink" Target="https://www.capitol.hawaii.gov/Archives/measure_indiv_Archives.aspx?billtype=HB&amp;billnumber=811&amp;year=2013" TargetMode="External"/><Relationship Id="rId205" Type="http://schemas.openxmlformats.org/officeDocument/2006/relationships/hyperlink" Target="https://www.capitol.hawaii.gov/session2012/bills/GM1258_.PDF" TargetMode="External"/><Relationship Id="rId247" Type="http://schemas.openxmlformats.org/officeDocument/2006/relationships/hyperlink" Target="https://www.capitol.hawaii.gov/session2009/bills/GM721_.PDF" TargetMode="External"/><Relationship Id="rId107" Type="http://schemas.openxmlformats.org/officeDocument/2006/relationships/hyperlink" Target="https://www.capitol.hawaii.gov/Archives/measure_indiv_Archives.aspx?billtype=HB&amp;billnumber=928&amp;year=2015" TargetMode="External"/><Relationship Id="rId289" Type="http://schemas.openxmlformats.org/officeDocument/2006/relationships/hyperlink" Target="https://www.capitol.hawaii.gov/session2007/status/HB1226.htm" TargetMode="External"/><Relationship Id="rId11" Type="http://schemas.openxmlformats.org/officeDocument/2006/relationships/hyperlink" Target="https://www.capitol.hawaii.gov/measure_indiv.aspx?billtype=HB&amp;billnumber=635&amp;year=2018" TargetMode="External"/><Relationship Id="rId53" Type="http://schemas.openxmlformats.org/officeDocument/2006/relationships/hyperlink" Target="https://www.capitol.hawaii.gov/hrscurrent/Vol03_Ch0121-0200D/HRS0196/HRS_0196-0065.htm" TargetMode="External"/><Relationship Id="rId149" Type="http://schemas.openxmlformats.org/officeDocument/2006/relationships/hyperlink" Target="https://www.capitol.hawaii.gov/Archives/measure_indiv_Archives.aspx?billtype=HB&amp;billnumber=1714&amp;year=2014" TargetMode="External"/><Relationship Id="rId314" Type="http://schemas.openxmlformats.org/officeDocument/2006/relationships/hyperlink" Target="https://www.capitol.hawaii.gov/session2007/lists/getstatus2.asp?billno=SB990" TargetMode="External"/><Relationship Id="rId356" Type="http://schemas.openxmlformats.org/officeDocument/2006/relationships/hyperlink" Target="https://www.capitol.hawaii.gov/session2006/lists/getstatus2.asp?billno=SB3185" TargetMode="External"/><Relationship Id="rId398" Type="http://schemas.openxmlformats.org/officeDocument/2006/relationships/hyperlink" Target="https://www.capitol.hawaii.gov/session2002/lists/getstatus2.asp?billno=SB2802" TargetMode="External"/><Relationship Id="rId95" Type="http://schemas.openxmlformats.org/officeDocument/2006/relationships/hyperlink" Target="https://www.capitol.hawaii.gov/Archives/measure_indiv_Archives.aspx?billtype=HB&amp;billnumber=2569&amp;year=2016" TargetMode="External"/><Relationship Id="rId160" Type="http://schemas.openxmlformats.org/officeDocument/2006/relationships/hyperlink" Target="https://www.capitol.hawaii.gov/session2014/bills/GM1211_.PDF" TargetMode="External"/><Relationship Id="rId216" Type="http://schemas.openxmlformats.org/officeDocument/2006/relationships/hyperlink" Target="https://www.capitol.hawaii.gov/session2011/bills/GM1110_.PDF" TargetMode="External"/><Relationship Id="rId258" Type="http://schemas.openxmlformats.org/officeDocument/2006/relationships/hyperlink" Target="https://www.capitol.hawaii.gov/session2009/bills/GM851_.PDF" TargetMode="External"/><Relationship Id="rId22" Type="http://schemas.openxmlformats.org/officeDocument/2006/relationships/hyperlink" Target="https://www.capitol.hawaii.gov/session2018/bills/GM1173_.PDF" TargetMode="External"/><Relationship Id="rId64" Type="http://schemas.openxmlformats.org/officeDocument/2006/relationships/hyperlink" Target="https://www.capitol.hawaii.gov/hrscurrent/Vol05_Ch0261-0319/HRS0304A/HRS_0304A-2181.htm" TargetMode="External"/><Relationship Id="rId118" Type="http://schemas.openxmlformats.org/officeDocument/2006/relationships/hyperlink" Target="https://www.capitol.hawaii.gov/session2015/bills/GM1198_.PDF" TargetMode="External"/><Relationship Id="rId325" Type="http://schemas.openxmlformats.org/officeDocument/2006/relationships/hyperlink" Target="https://www.capitol.hawaii.gov/session2007/lists/getstatus2.asp?billno=HB869" TargetMode="External"/><Relationship Id="rId367" Type="http://schemas.openxmlformats.org/officeDocument/2006/relationships/hyperlink" Target="https://www.capitol.hawaii.gov/session2006/bills/GM786_.PDF" TargetMode="External"/><Relationship Id="rId171" Type="http://schemas.openxmlformats.org/officeDocument/2006/relationships/hyperlink" Target="https://www.capitol.hawaii.gov/Archives/measure_indiv_Archives.aspx?billtype=SB&amp;billnumber=2742&amp;year=2014" TargetMode="External"/><Relationship Id="rId227" Type="http://schemas.openxmlformats.org/officeDocument/2006/relationships/hyperlink" Target="https://www.capitol.hawaii.gov/session2011/bills/GM1305_.PDF" TargetMode="External"/><Relationship Id="rId269" Type="http://schemas.openxmlformats.org/officeDocument/2006/relationships/hyperlink" Target="https://www.capitol.hawaii.gov/session2008/bills/GM732_.PDF" TargetMode="External"/><Relationship Id="rId33" Type="http://schemas.openxmlformats.org/officeDocument/2006/relationships/hyperlink" Target="https://www.capitol.hawaii.gov/hrscurrent/Vol02_Ch0046-0115/HRS0046/HRS_0046-0001_0005.htm" TargetMode="External"/><Relationship Id="rId129" Type="http://schemas.openxmlformats.org/officeDocument/2006/relationships/hyperlink" Target="https://www.capitol.hawaii.gov/Archives/measure_indiv_Archives.aspx?billtype=SB&amp;billnumber=892&amp;year=2015" TargetMode="External"/><Relationship Id="rId280" Type="http://schemas.openxmlformats.org/officeDocument/2006/relationships/hyperlink" Target="https://www.capitol.hawaii.gov/hrscurrent/Vol04_Ch0201-0257/HRS0235/HRS_0235-0012_0005.htm" TargetMode="External"/><Relationship Id="rId336" Type="http://schemas.openxmlformats.org/officeDocument/2006/relationships/hyperlink" Target="https://www.capitol.hawaii.gov/session2006/bills/gm521_.pdf" TargetMode="External"/><Relationship Id="rId75" Type="http://schemas.openxmlformats.org/officeDocument/2006/relationships/hyperlink" Target="https://www.capitol.hawaii.gov/Archives/measure_indiv_Archives.aspx?billtype=HB&amp;billnumber=2037&amp;year=2016" TargetMode="External"/><Relationship Id="rId140" Type="http://schemas.openxmlformats.org/officeDocument/2006/relationships/hyperlink" Target="https://www.capitol.hawaii.gov/session2015/bills/GM1337_.PDF" TargetMode="External"/><Relationship Id="rId182" Type="http://schemas.openxmlformats.org/officeDocument/2006/relationships/hyperlink" Target="https://www.capitol.hawaii.gov/session2013/bills/GM1178_.PDF" TargetMode="External"/><Relationship Id="rId378" Type="http://schemas.openxmlformats.org/officeDocument/2006/relationships/hyperlink" Target="https://www.capitol.hawaii.gov/session2005/lists/getstatus2.asp?billno=HB1017" TargetMode="External"/><Relationship Id="rId403" Type="http://schemas.openxmlformats.org/officeDocument/2006/relationships/drawing" Target="../drawings/drawing1.xml"/><Relationship Id="rId6" Type="http://schemas.openxmlformats.org/officeDocument/2006/relationships/hyperlink" Target="https://www.capitol.hawaii.gov/measure_indiv.aspx?billtype=HB&amp;billnumber=1986&amp;year=2018" TargetMode="External"/><Relationship Id="rId238" Type="http://schemas.openxmlformats.org/officeDocument/2006/relationships/hyperlink" Target="https://www.capitol.hawaii.gov/session2010/bills/GM635_.PDF" TargetMode="External"/><Relationship Id="rId291" Type="http://schemas.openxmlformats.org/officeDocument/2006/relationships/hyperlink" Target="https://www.capitol.hawaii.gov/session2007/lists/getstatus2.asp?billno=HB1338" TargetMode="External"/><Relationship Id="rId305" Type="http://schemas.openxmlformats.org/officeDocument/2006/relationships/hyperlink" Target="https://www.capitol.hawaii.gov/session2007/lists/getstatus2.asp?billno=HB1787" TargetMode="External"/><Relationship Id="rId347" Type="http://schemas.openxmlformats.org/officeDocument/2006/relationships/hyperlink" Target="https://www.capitol.hawaii.gov/hrscurrent/Vol03_Ch0121-0200D/HRS0128F/HRS_0128F-0002.htm" TargetMode="External"/><Relationship Id="rId44" Type="http://schemas.openxmlformats.org/officeDocument/2006/relationships/hyperlink" Target="https://www.capitol.hawaii.gov/hrscurrent/Vol05_Ch0261-0319/HRS0304A/HRS_0304A-1893_0001.htm" TargetMode="External"/><Relationship Id="rId86" Type="http://schemas.openxmlformats.org/officeDocument/2006/relationships/hyperlink" Target="https://www.capitol.hawaii.gov/session2016/bills/GM1222_.PDF" TargetMode="External"/><Relationship Id="rId151" Type="http://schemas.openxmlformats.org/officeDocument/2006/relationships/hyperlink" Target="https://www.capitol.hawaii.gov/Archives/measure_indiv_Archives.aspx?billtype=SB&amp;billnumber=2809&amp;year=2014" TargetMode="External"/><Relationship Id="rId389" Type="http://schemas.openxmlformats.org/officeDocument/2006/relationships/hyperlink" Target="https://www.capitol.hawaii.gov/session2004/lists/getstatus2.asp?billno=HB2578" TargetMode="External"/><Relationship Id="rId193" Type="http://schemas.openxmlformats.org/officeDocument/2006/relationships/hyperlink" Target="https://www.capitol.hawaii.gov/Archives/measure_indiv_Archives.aspx?billtype=HB&amp;billnumber=1405&amp;year=2013" TargetMode="External"/><Relationship Id="rId207" Type="http://schemas.openxmlformats.org/officeDocument/2006/relationships/hyperlink" Target="https://www.capitol.hawaii.gov/session2012/bills/GM1269_.PDF" TargetMode="External"/><Relationship Id="rId249" Type="http://schemas.openxmlformats.org/officeDocument/2006/relationships/hyperlink" Target="https://www.capitol.hawaii.gov/session2009/bills/GM727_.PDF" TargetMode="External"/><Relationship Id="rId13" Type="http://schemas.openxmlformats.org/officeDocument/2006/relationships/hyperlink" Target="https://www.capitol.hawaii.gov/measure_indiv.aspx?billtype=HB&amp;billnumber=2108&amp;year=2018" TargetMode="External"/><Relationship Id="rId109" Type="http://schemas.openxmlformats.org/officeDocument/2006/relationships/hyperlink" Target="https://www.capitol.hawaii.gov/Archives/measure_indiv_Archives.aspx?billtype=HB&amp;billnumber=1286&amp;year=2015" TargetMode="External"/><Relationship Id="rId260" Type="http://schemas.openxmlformats.org/officeDocument/2006/relationships/hyperlink" Target="https://www.capitol.hawaii.gov/hrscurrent/Vol05_Ch0261-0319/HRS0269/HRS_0269-0027_0003.htm" TargetMode="External"/><Relationship Id="rId316" Type="http://schemas.openxmlformats.org/officeDocument/2006/relationships/hyperlink" Target="https://www.capitol.hawaii.gov/session2007/lists/getstatus2.asp?billno=SB987" TargetMode="External"/><Relationship Id="rId55" Type="http://schemas.openxmlformats.org/officeDocument/2006/relationships/hyperlink" Target="https://www.capitol.hawaii.gov/session2017/bills/GM1162_.PDF" TargetMode="External"/><Relationship Id="rId97" Type="http://schemas.openxmlformats.org/officeDocument/2006/relationships/hyperlink" Target="https://www.capitol.hawaii.gov/Archives/measure_indiv_Archives.aspx?billtype=HB&amp;billnumber=2086&amp;year=2016" TargetMode="External"/><Relationship Id="rId120" Type="http://schemas.openxmlformats.org/officeDocument/2006/relationships/hyperlink" Target="https://www.capitol.hawaii.gov/session2015/bills/GM1199_.PDF" TargetMode="External"/><Relationship Id="rId358" Type="http://schemas.openxmlformats.org/officeDocument/2006/relationships/hyperlink" Target="https://www.capitol.hawaii.gov/session2006/lists/getstatus2.asp?billno=HB2848" TargetMode="External"/><Relationship Id="rId162" Type="http://schemas.openxmlformats.org/officeDocument/2006/relationships/hyperlink" Target="https://www.capitol.hawaii.gov/session2014/bills/GM1212_.PDF" TargetMode="External"/><Relationship Id="rId218" Type="http://schemas.openxmlformats.org/officeDocument/2006/relationships/hyperlink" Target="https://www.capitol.hawaii.gov/session2011/bills/GM1172_.PDF" TargetMode="External"/><Relationship Id="rId271" Type="http://schemas.openxmlformats.org/officeDocument/2006/relationships/hyperlink" Target="https://www.capitol.hawaii.gov/session2008/bills/GM746_.PDF" TargetMode="External"/><Relationship Id="rId24" Type="http://schemas.openxmlformats.org/officeDocument/2006/relationships/hyperlink" Target="https://www.capitol.hawaii.gov/session2018/bills/GM1185_.PDF" TargetMode="External"/><Relationship Id="rId66" Type="http://schemas.openxmlformats.org/officeDocument/2006/relationships/hyperlink" Target="https://www.capitol.hawaii.gov/session2017/bills/GM1312_.PDF" TargetMode="External"/><Relationship Id="rId131" Type="http://schemas.openxmlformats.org/officeDocument/2006/relationships/hyperlink" Target="https://www.capitol.hawaii.gov/Archives/measure_indiv_Archives.aspx?billtype=HB&amp;billnumber=1513&amp;year=2015" TargetMode="External"/><Relationship Id="rId327" Type="http://schemas.openxmlformats.org/officeDocument/2006/relationships/hyperlink" Target="https://www.capitol.hawaii.gov/session2007/lists/getstatus2.asp?billno=SB1718" TargetMode="External"/><Relationship Id="rId369" Type="http://schemas.openxmlformats.org/officeDocument/2006/relationships/hyperlink" Target="https://www.capitol.hawaii.gov/session2006/bills/GM813_.PDF" TargetMode="External"/><Relationship Id="rId173" Type="http://schemas.openxmlformats.org/officeDocument/2006/relationships/hyperlink" Target="https://www.capitol.hawaii.gov/Archives/measure_indiv_Archives.aspx?billtype=SB&amp;billnumber=479&amp;year=2013" TargetMode="External"/><Relationship Id="rId229" Type="http://schemas.openxmlformats.org/officeDocument/2006/relationships/hyperlink" Target="https://www.capitol.hawaii.gov/session2011/bills/GM1308_.PDF" TargetMode="External"/><Relationship Id="rId380" Type="http://schemas.openxmlformats.org/officeDocument/2006/relationships/hyperlink" Target="https://www.capitol.hawaii.gov/session2005/lists/getstatus2.asp?billno=SB1702" TargetMode="External"/><Relationship Id="rId240" Type="http://schemas.openxmlformats.org/officeDocument/2006/relationships/hyperlink" Target="https://www.capitol.hawaii.gov/session2010/bills/GM693_.PDF" TargetMode="External"/><Relationship Id="rId35" Type="http://schemas.openxmlformats.org/officeDocument/2006/relationships/hyperlink" Target="https://www.capitol.hawaii.gov/session2018/bills/GM1232_.PDF" TargetMode="External"/><Relationship Id="rId77" Type="http://schemas.openxmlformats.org/officeDocument/2006/relationships/hyperlink" Target="https://www.capitol.hawaii.gov/Archives/measure_indiv_Archives.aspx?billtype=SB&amp;billnumber=3110&amp;year=2016" TargetMode="External"/><Relationship Id="rId100" Type="http://schemas.openxmlformats.org/officeDocument/2006/relationships/hyperlink" Target="https://www.capitol.hawaii.gov/session2016/bills/GM1353_.PDF" TargetMode="External"/><Relationship Id="rId282" Type="http://schemas.openxmlformats.org/officeDocument/2006/relationships/hyperlink" Target="https://www.capitol.hawaii.gov/session2008/bills/GM851_.pdf" TargetMode="External"/><Relationship Id="rId338" Type="http://schemas.openxmlformats.org/officeDocument/2006/relationships/hyperlink" Target="https://www.capitol.hawaii.gov/session2006/bills/gm540_.pdf" TargetMode="External"/><Relationship Id="rId8" Type="http://schemas.openxmlformats.org/officeDocument/2006/relationships/hyperlink" Target="https://www.capitol.hawaii.gov/session2018/bills/GM1135_.PDF" TargetMode="External"/><Relationship Id="rId142" Type="http://schemas.openxmlformats.org/officeDocument/2006/relationships/hyperlink" Target="https://www.capitol.hawaii.gov/session2014/bills/GM1123_.PDF" TargetMode="External"/><Relationship Id="rId184" Type="http://schemas.openxmlformats.org/officeDocument/2006/relationships/hyperlink" Target="https://www.capitol.hawaii.gov/session2013/bills/GM1204_.PDF" TargetMode="External"/><Relationship Id="rId391" Type="http://schemas.openxmlformats.org/officeDocument/2006/relationships/hyperlink" Target="https://www.capitol.hawaii.gov/session2004/lists/getstatus2.asp?billno=SB3207" TargetMode="External"/><Relationship Id="rId251" Type="http://schemas.openxmlformats.org/officeDocument/2006/relationships/hyperlink" Target="https://www.capitol.hawaii.gov/session2009/bills/GM729_.PDF" TargetMode="External"/><Relationship Id="rId46" Type="http://schemas.openxmlformats.org/officeDocument/2006/relationships/hyperlink" Target="https://www.capitol.hawaii.gov/session2017/bills/GM1129_.PDF" TargetMode="External"/><Relationship Id="rId293" Type="http://schemas.openxmlformats.org/officeDocument/2006/relationships/hyperlink" Target="https://www.capitol.hawaii.gov/session2007/lists/getstatus2.asp?billno=SB992" TargetMode="External"/><Relationship Id="rId307" Type="http://schemas.openxmlformats.org/officeDocument/2006/relationships/hyperlink" Target="https://www.capitol.hawaii.gov/session2007/lists/getstatus2.asp?billno=SB1943" TargetMode="External"/><Relationship Id="rId349" Type="http://schemas.openxmlformats.org/officeDocument/2006/relationships/hyperlink" Target="https://www.capitol.hawaii.gov/session2006/lists/getstatus2.asp?billno=HB3115" TargetMode="External"/><Relationship Id="rId88" Type="http://schemas.openxmlformats.org/officeDocument/2006/relationships/hyperlink" Target="https://www.capitol.hawaii.gov/session2016/bills/GM1232_.PDF" TargetMode="External"/><Relationship Id="rId111" Type="http://schemas.openxmlformats.org/officeDocument/2006/relationships/hyperlink" Target="https://www.capitol.hawaii.gov/Archives/measure_indiv_Archives.aspx?billtype=HB&amp;billnumber=242&amp;year=2015" TargetMode="External"/><Relationship Id="rId153" Type="http://schemas.openxmlformats.org/officeDocument/2006/relationships/hyperlink" Target="https://www.capitol.hawaii.gov/Archives/measure_indiv_Archives.aspx?billtype=SB&amp;billnumber=2657&amp;year=2014" TargetMode="External"/><Relationship Id="rId195" Type="http://schemas.openxmlformats.org/officeDocument/2006/relationships/hyperlink" Target="https://www.capitol.hawaii.gov/Archives/measure_indiv_Archives.aspx?billtype=SB&amp;billnumber=19&amp;year=2013" TargetMode="External"/><Relationship Id="rId209" Type="http://schemas.openxmlformats.org/officeDocument/2006/relationships/hyperlink" Target="https://www.capitol.hawaii.gov/session2012/bills/GM1271_.PDF" TargetMode="External"/><Relationship Id="rId360" Type="http://schemas.openxmlformats.org/officeDocument/2006/relationships/hyperlink" Target="https://www.capitol.hawaii.gov/session2006/lists/getstatus2.asp?billno=HB2075" TargetMode="External"/><Relationship Id="rId220" Type="http://schemas.openxmlformats.org/officeDocument/2006/relationships/hyperlink" Target="https://www.capitol.hawaii.gov/session2011/bills/GM1191_.PDF" TargetMode="External"/><Relationship Id="rId15" Type="http://schemas.openxmlformats.org/officeDocument/2006/relationships/hyperlink" Target="https://www.capitol.hawaii.gov/measure_indiv.aspx?billtype=SB&amp;billnumber=3095&amp;year=2018" TargetMode="External"/><Relationship Id="rId57" Type="http://schemas.openxmlformats.org/officeDocument/2006/relationships/hyperlink" Target="https://www.capitol.hawaii.gov/session2017/bills/GM1242_.PDF" TargetMode="External"/><Relationship Id="rId262" Type="http://schemas.openxmlformats.org/officeDocument/2006/relationships/hyperlink" Target="https://www.capitol.hawaii.gov/hrscurrent/Vol03_Ch0121-0200D/HRS0196/HRS_0196-0008_0005.htm" TargetMode="External"/><Relationship Id="rId318" Type="http://schemas.openxmlformats.org/officeDocument/2006/relationships/hyperlink" Target="https://www.capitol.hawaii.gov/session2007/bills/GM1000_.PDF" TargetMode="External"/><Relationship Id="rId99" Type="http://schemas.openxmlformats.org/officeDocument/2006/relationships/hyperlink" Target="https://www.capitol.hawaii.gov/Archives/measure_indiv_Archives.aspx?billtype=SB&amp;billnumber=2618&amp;year=2016" TargetMode="External"/><Relationship Id="rId122" Type="http://schemas.openxmlformats.org/officeDocument/2006/relationships/hyperlink" Target="https://www.capitol.hawaii.gov/session2015/bills/GM1200_.PDF" TargetMode="External"/><Relationship Id="rId164" Type="http://schemas.openxmlformats.org/officeDocument/2006/relationships/hyperlink" Target="https://www.capitol.hawaii.gov/session2014/bills/GM1253_.PDF" TargetMode="External"/><Relationship Id="rId371" Type="http://schemas.openxmlformats.org/officeDocument/2006/relationships/hyperlink" Target="https://www.capitol.hawaii.gov/session2006/bills/GM825_.PDF" TargetMode="External"/><Relationship Id="rId26" Type="http://schemas.openxmlformats.org/officeDocument/2006/relationships/hyperlink" Target="https://www.capitol.hawaii.gov/session2018/bills/GM1219_.PDF" TargetMode="External"/><Relationship Id="rId231" Type="http://schemas.openxmlformats.org/officeDocument/2006/relationships/hyperlink" Target="https://www.capitol.hawaii.gov/session2011/bills/GM1337_.PDF" TargetMode="External"/><Relationship Id="rId273" Type="http://schemas.openxmlformats.org/officeDocument/2006/relationships/hyperlink" Target="https://www.capitol.hawaii.gov/session2008/bills/GM758_.PDF" TargetMode="External"/><Relationship Id="rId329" Type="http://schemas.openxmlformats.org/officeDocument/2006/relationships/hyperlink" Target="https://www.capitol.hawaii.gov/session2007/lists/getstatus2.asp?billno=SB1946" TargetMode="External"/><Relationship Id="rId68" Type="http://schemas.openxmlformats.org/officeDocument/2006/relationships/hyperlink" Target="https://www.capitol.hawaii.gov/session2016/bills/GM1127_.PDF" TargetMode="External"/><Relationship Id="rId133" Type="http://schemas.openxmlformats.org/officeDocument/2006/relationships/hyperlink" Target="https://www.capitol.hawaii.gov/Archives/measure_indiv_Archives.aspx?billtype=SB&amp;billnumber=717&amp;year=2015" TargetMode="External"/><Relationship Id="rId175" Type="http://schemas.openxmlformats.org/officeDocument/2006/relationships/hyperlink" Target="https://www.capitol.hawaii.gov/Archives/measure_indiv_Archives.aspx?billtype=SB&amp;billnumber=1039&amp;year=2013" TargetMode="External"/><Relationship Id="rId340" Type="http://schemas.openxmlformats.org/officeDocument/2006/relationships/hyperlink" Target="https://www.capitol.hawaii.gov/session2006/bills/gm544_.pdf" TargetMode="External"/><Relationship Id="rId200" Type="http://schemas.openxmlformats.org/officeDocument/2006/relationships/hyperlink" Target="https://www.capitol.hawaii.gov/session2012/bills/GM1155_.PDF" TargetMode="External"/><Relationship Id="rId382" Type="http://schemas.openxmlformats.org/officeDocument/2006/relationships/hyperlink" Target="https://www.capitol.hawaii.gov/session2004/lists/getstatus2.asp?billno=HB1294" TargetMode="External"/><Relationship Id="rId242" Type="http://schemas.openxmlformats.org/officeDocument/2006/relationships/hyperlink" Target="https://www.capitol.hawaii.gov/session2009/bills/GM638_.PDF" TargetMode="External"/><Relationship Id="rId284" Type="http://schemas.openxmlformats.org/officeDocument/2006/relationships/hyperlink" Target="https://www.capitol.hawaii.gov/session2008/bills/GM859_.pdf" TargetMode="External"/><Relationship Id="rId37" Type="http://schemas.openxmlformats.org/officeDocument/2006/relationships/hyperlink" Target="https://www.capitol.hawaii.gov/measure_indiv.aspx?billtype=HB&amp;billnumber=1934&amp;year=2018" TargetMode="External"/><Relationship Id="rId79" Type="http://schemas.openxmlformats.org/officeDocument/2006/relationships/hyperlink" Target="https://www.capitol.hawaii.gov/Archives/measure_indiv_Archives.aspx?billtype=SB&amp;billnumber=2131&amp;year=2016" TargetMode="External"/><Relationship Id="rId102" Type="http://schemas.openxmlformats.org/officeDocument/2006/relationships/hyperlink" Target="https://www.capitol.hawaii.gov/session2016/bills/GM1357_.PDF" TargetMode="External"/><Relationship Id="rId144" Type="http://schemas.openxmlformats.org/officeDocument/2006/relationships/hyperlink" Target="https://www.capitol.hawaii.gov/session2014/bills/GM1152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48"/>
  <sheetViews>
    <sheetView showGridLines="0" tabSelected="1" zoomScale="93" zoomScaleNormal="93" workbookViewId="0">
      <pane ySplit="5" topLeftCell="A6" activePane="bottomLeft" state="frozen"/>
      <selection pane="bottomLeft" activeCell="E7" sqref="E7:E9"/>
    </sheetView>
  </sheetViews>
  <sheetFormatPr baseColWidth="10" defaultColWidth="11.1640625" defaultRowHeight="16" x14ac:dyDescent="0.2"/>
  <cols>
    <col min="1" max="1" width="7" style="8" customWidth="1"/>
    <col min="2" max="2" width="8.1640625" style="8" customWidth="1"/>
    <col min="3" max="3" width="15.33203125" style="8" customWidth="1"/>
    <col min="4" max="4" width="28.83203125" style="7" customWidth="1"/>
    <col min="5" max="5" width="36" style="7" customWidth="1"/>
    <col min="6" max="6" width="20.83203125" style="8" customWidth="1"/>
    <col min="7" max="7" width="20.1640625" style="8" customWidth="1"/>
    <col min="8" max="8" width="45.5" style="7" customWidth="1"/>
    <col min="9" max="9" width="15" style="16" customWidth="1"/>
    <col min="10" max="10" width="30" style="97" customWidth="1"/>
    <col min="11" max="11" width="115.83203125" style="96" customWidth="1"/>
    <col min="12" max="12" width="30" style="7" customWidth="1"/>
    <col min="13" max="13" width="37.6640625" style="7" customWidth="1"/>
    <col min="14" max="16384" width="11.1640625" style="1"/>
  </cols>
  <sheetData>
    <row r="1" spans="1:13" x14ac:dyDescent="0.2">
      <c r="H1" s="2"/>
      <c r="I1" s="22"/>
      <c r="J1" s="24"/>
      <c r="K1" s="93"/>
      <c r="L1" s="2"/>
      <c r="M1" s="2"/>
    </row>
    <row r="2" spans="1:13" x14ac:dyDescent="0.2">
      <c r="A2" s="11"/>
      <c r="H2" s="2"/>
      <c r="I2" s="22"/>
      <c r="J2" s="24"/>
      <c r="K2" s="93"/>
      <c r="L2" s="2"/>
      <c r="M2" s="2"/>
    </row>
    <row r="3" spans="1:13" x14ac:dyDescent="0.2">
      <c r="A3" s="11"/>
      <c r="H3" s="2"/>
      <c r="I3" s="22"/>
      <c r="J3" s="24"/>
      <c r="K3" s="93"/>
      <c r="L3" s="2"/>
      <c r="M3" s="2"/>
    </row>
    <row r="4" spans="1:13" ht="17" thickBot="1" x14ac:dyDescent="0.25">
      <c r="A4" s="11"/>
      <c r="H4" s="2"/>
      <c r="I4" s="22"/>
      <c r="J4" s="24"/>
      <c r="K4" s="93"/>
      <c r="L4" s="2"/>
      <c r="M4" s="2"/>
    </row>
    <row r="5" spans="1:13" s="58" customFormat="1" ht="36" thickTop="1" thickBot="1" x14ac:dyDescent="0.25">
      <c r="A5" s="25" t="s">
        <v>0</v>
      </c>
      <c r="B5" s="25" t="s">
        <v>1</v>
      </c>
      <c r="C5" s="25" t="s">
        <v>2</v>
      </c>
      <c r="D5" s="25" t="str">
        <f>HYPERLINK("https://www.capitol.hawaii.gov/hrscurrent/","HRS")</f>
        <v>HRS</v>
      </c>
      <c r="E5" s="25" t="s">
        <v>3</v>
      </c>
      <c r="F5" s="25" t="s">
        <v>4</v>
      </c>
      <c r="G5" s="25" t="s">
        <v>1315</v>
      </c>
      <c r="H5" s="25" t="s">
        <v>5</v>
      </c>
      <c r="I5" s="25" t="s">
        <v>1316</v>
      </c>
      <c r="J5" s="25" t="s">
        <v>6</v>
      </c>
      <c r="K5" s="94" t="s">
        <v>7</v>
      </c>
      <c r="L5" s="25" t="s">
        <v>8</v>
      </c>
      <c r="M5" s="25" t="s">
        <v>9</v>
      </c>
    </row>
    <row r="6" spans="1:13" ht="52" thickTop="1" x14ac:dyDescent="0.2">
      <c r="A6" s="26">
        <v>5</v>
      </c>
      <c r="B6" s="27">
        <v>2018</v>
      </c>
      <c r="C6" s="27" t="s">
        <v>10</v>
      </c>
      <c r="D6" s="28" t="str">
        <f>HYPERLINK("https://www.capitol.hawaii.gov/hrscurrent/Vol05_Ch0261-0319/HRS0269/HRS_0269-0016_0001.htm","§269-16.1")</f>
        <v>§269-16.1</v>
      </c>
      <c r="E6" s="4" t="s">
        <v>11</v>
      </c>
      <c r="F6" s="27" t="s">
        <v>12</v>
      </c>
      <c r="G6" s="26" t="s">
        <v>13</v>
      </c>
      <c r="H6" s="3" t="s">
        <v>14</v>
      </c>
      <c r="I6" s="106"/>
      <c r="J6" s="107" t="s">
        <v>844</v>
      </c>
      <c r="K6" s="19" t="s">
        <v>15</v>
      </c>
      <c r="L6" s="3" t="s">
        <v>16</v>
      </c>
      <c r="M6" s="3" t="s">
        <v>17</v>
      </c>
    </row>
    <row r="7" spans="1:13" ht="17" x14ac:dyDescent="0.2">
      <c r="A7" s="75">
        <v>15</v>
      </c>
      <c r="B7" s="72">
        <v>2018</v>
      </c>
      <c r="C7" s="72" t="s">
        <v>11</v>
      </c>
      <c r="D7" s="29" t="str">
        <f>HYPERLINK("https://www.capitol.hawaii.gov/hrscurrent/Vol04_Ch0201-0257/HRS0225P/HRS_0225P-0001.htm","§225P-1")</f>
        <v>§225P-1</v>
      </c>
      <c r="E7" s="61" t="s">
        <v>18</v>
      </c>
      <c r="F7" s="72" t="s">
        <v>19</v>
      </c>
      <c r="G7" s="75" t="s">
        <v>20</v>
      </c>
      <c r="H7" s="61" t="s">
        <v>21</v>
      </c>
      <c r="I7" s="67" t="s">
        <v>22</v>
      </c>
      <c r="J7" s="99" t="s">
        <v>1215</v>
      </c>
      <c r="K7" s="63" t="s">
        <v>23</v>
      </c>
      <c r="L7" s="61" t="s">
        <v>24</v>
      </c>
      <c r="M7" s="61" t="s">
        <v>25</v>
      </c>
    </row>
    <row r="8" spans="1:13" ht="39" customHeight="1" x14ac:dyDescent="0.2">
      <c r="A8" s="74"/>
      <c r="B8" s="74"/>
      <c r="C8" s="74"/>
      <c r="D8" s="29" t="str">
        <f>HYPERLINK("https://www.capitol.hawaii.gov/hrscurrent/Vol04_Ch0201-0257/HRS0225P/HRS_0225P-0004.htm","§225P-4")</f>
        <v>§225P-4</v>
      </c>
      <c r="E8" s="65"/>
      <c r="F8" s="74"/>
      <c r="G8" s="74"/>
      <c r="H8" s="65"/>
      <c r="I8" s="76"/>
      <c r="J8" s="99"/>
      <c r="K8" s="66"/>
      <c r="L8" s="65"/>
      <c r="M8" s="65"/>
    </row>
    <row r="9" spans="1:13" ht="70" customHeight="1" x14ac:dyDescent="0.2">
      <c r="A9" s="73"/>
      <c r="B9" s="73"/>
      <c r="C9" s="73"/>
      <c r="D9" s="29" t="str">
        <f>HYPERLINK("https://www.capitol.hawaii.gov/hrscurrent/Vol04_Ch0201-0257/HRS0225P/HRS_0225P-0005.htm","§225P-5")</f>
        <v>§225P-5</v>
      </c>
      <c r="E9" s="62"/>
      <c r="F9" s="73"/>
      <c r="G9" s="73"/>
      <c r="H9" s="62"/>
      <c r="I9" s="68"/>
      <c r="J9" s="99"/>
      <c r="K9" s="64"/>
      <c r="L9" s="62"/>
      <c r="M9" s="62"/>
    </row>
    <row r="10" spans="1:13" ht="47.25" customHeight="1" x14ac:dyDescent="0.2">
      <c r="A10" s="30">
        <v>16</v>
      </c>
      <c r="B10" s="31">
        <v>2018</v>
      </c>
      <c r="C10" s="31" t="s">
        <v>11</v>
      </c>
      <c r="D10" s="29" t="str">
        <f>HYPERLINK("https://www.capitol.hawaii.gov/hrscurrent/Vol04_Ch0201-0257/HRS0225P/HRS_0225P-0006.htm","§225P-6")</f>
        <v>§225P-6</v>
      </c>
      <c r="E10" s="4" t="s">
        <v>11</v>
      </c>
      <c r="F10" s="31" t="s">
        <v>19</v>
      </c>
      <c r="G10" s="30" t="s">
        <v>26</v>
      </c>
      <c r="H10" s="4" t="s">
        <v>27</v>
      </c>
      <c r="I10" s="15" t="s">
        <v>22</v>
      </c>
      <c r="J10" s="100" t="s">
        <v>1067</v>
      </c>
      <c r="K10" s="12" t="s">
        <v>28</v>
      </c>
      <c r="L10" s="4" t="s">
        <v>29</v>
      </c>
      <c r="M10" s="4" t="s">
        <v>30</v>
      </c>
    </row>
    <row r="11" spans="1:13" ht="51" x14ac:dyDescent="0.2">
      <c r="A11" s="30">
        <v>17</v>
      </c>
      <c r="B11" s="31">
        <v>2018</v>
      </c>
      <c r="C11" s="31" t="s">
        <v>11</v>
      </c>
      <c r="D11" s="4" t="s">
        <v>31</v>
      </c>
      <c r="E11" s="4" t="s">
        <v>11</v>
      </c>
      <c r="F11" s="31" t="s">
        <v>19</v>
      </c>
      <c r="G11" s="30" t="str">
        <f>HYPERLINK("https://www.capitol.hawaii.gov/Archives/measure_indiv_Archives.aspx?billtype=HB&amp;billnumber=2106&amp;year=2018","HB2106 HD3 SD1 CD1")</f>
        <v>HB2106 HD3 SD1 CD1</v>
      </c>
      <c r="H11" s="4" t="s">
        <v>32</v>
      </c>
      <c r="I11" s="15"/>
      <c r="J11" s="100" t="s">
        <v>1215</v>
      </c>
      <c r="K11" s="12" t="s">
        <v>33</v>
      </c>
      <c r="L11" s="4" t="s">
        <v>34</v>
      </c>
      <c r="M11" s="4" t="s">
        <v>25</v>
      </c>
    </row>
    <row r="12" spans="1:13" ht="68" x14ac:dyDescent="0.2">
      <c r="A12" s="30">
        <v>35</v>
      </c>
      <c r="B12" s="31">
        <v>2018</v>
      </c>
      <c r="C12" s="31" t="s">
        <v>11</v>
      </c>
      <c r="D12" s="4" t="s">
        <v>11</v>
      </c>
      <c r="E12" s="4" t="s">
        <v>11</v>
      </c>
      <c r="F12" s="31" t="s">
        <v>12</v>
      </c>
      <c r="G12" s="30" t="s">
        <v>35</v>
      </c>
      <c r="H12" s="4" t="s">
        <v>36</v>
      </c>
      <c r="I12" s="15" t="s">
        <v>22</v>
      </c>
      <c r="J12" s="100" t="s">
        <v>1216</v>
      </c>
      <c r="K12" s="12" t="s">
        <v>37</v>
      </c>
      <c r="L12" s="4" t="s">
        <v>38</v>
      </c>
      <c r="M12" s="4" t="s">
        <v>39</v>
      </c>
    </row>
    <row r="13" spans="1:13" ht="68" x14ac:dyDescent="0.2">
      <c r="A13" s="30">
        <v>36</v>
      </c>
      <c r="B13" s="31">
        <v>2018</v>
      </c>
      <c r="C13" s="31" t="s">
        <v>11</v>
      </c>
      <c r="D13" s="4" t="s">
        <v>11</v>
      </c>
      <c r="E13" s="4" t="s">
        <v>11</v>
      </c>
      <c r="F13" s="31" t="s">
        <v>12</v>
      </c>
      <c r="G13" s="30" t="s">
        <v>40</v>
      </c>
      <c r="H13" s="4" t="s">
        <v>36</v>
      </c>
      <c r="I13" s="15" t="s">
        <v>22</v>
      </c>
      <c r="J13" s="100" t="s">
        <v>1216</v>
      </c>
      <c r="K13" s="12" t="s">
        <v>41</v>
      </c>
      <c r="L13" s="4" t="s">
        <v>42</v>
      </c>
      <c r="M13" s="4" t="s">
        <v>39</v>
      </c>
    </row>
    <row r="14" spans="1:13" ht="85" x14ac:dyDescent="0.2">
      <c r="A14" s="30">
        <v>37</v>
      </c>
      <c r="B14" s="31">
        <v>2018</v>
      </c>
      <c r="C14" s="31" t="s">
        <v>11</v>
      </c>
      <c r="D14" s="4" t="s">
        <v>43</v>
      </c>
      <c r="E14" s="4" t="s">
        <v>44</v>
      </c>
      <c r="F14" s="31" t="s">
        <v>12</v>
      </c>
      <c r="G14" s="30" t="s">
        <v>45</v>
      </c>
      <c r="H14" s="4" t="s">
        <v>46</v>
      </c>
      <c r="I14" s="15" t="s">
        <v>22</v>
      </c>
      <c r="J14" s="100" t="s">
        <v>1217</v>
      </c>
      <c r="K14" s="12" t="s">
        <v>47</v>
      </c>
      <c r="L14" s="4" t="s">
        <v>48</v>
      </c>
      <c r="M14" s="4" t="s">
        <v>49</v>
      </c>
    </row>
    <row r="15" spans="1:13" ht="25" customHeight="1" x14ac:dyDescent="0.2">
      <c r="A15" s="75">
        <v>45</v>
      </c>
      <c r="B15" s="72">
        <v>2018</v>
      </c>
      <c r="C15" s="72" t="s">
        <v>11</v>
      </c>
      <c r="D15" s="29" t="str">
        <f>HYPERLINK("https://www.capitol.hawaii.gov/hrscurrent/Vol03_Ch0121-0200D/HRS0149A/HRS_0149A-0025.htm","§149A-25")</f>
        <v>§149A-25</v>
      </c>
      <c r="E15" s="61" t="s">
        <v>11</v>
      </c>
      <c r="F15" s="72" t="s">
        <v>50</v>
      </c>
      <c r="G15" s="75" t="s">
        <v>51</v>
      </c>
      <c r="H15" s="61" t="s">
        <v>52</v>
      </c>
      <c r="I15" s="67" t="s">
        <v>53</v>
      </c>
      <c r="J15" s="99" t="s">
        <v>1215</v>
      </c>
      <c r="K15" s="63" t="s">
        <v>54</v>
      </c>
      <c r="L15" s="61" t="s">
        <v>55</v>
      </c>
      <c r="M15" s="61" t="s">
        <v>56</v>
      </c>
    </row>
    <row r="16" spans="1:13" ht="25" customHeight="1" x14ac:dyDescent="0.2">
      <c r="A16" s="74"/>
      <c r="B16" s="74"/>
      <c r="C16" s="74"/>
      <c r="D16" s="29" t="str">
        <f>HYPERLINK("https://www.capitol.hawaii.gov/hrscurrent/Vol03_Ch0121-0200D/HRS0149A/HRS_0149A-0026.htm","§149A-26")</f>
        <v>§149A-26</v>
      </c>
      <c r="E16" s="65"/>
      <c r="F16" s="74"/>
      <c r="G16" s="74"/>
      <c r="H16" s="65"/>
      <c r="I16" s="76"/>
      <c r="J16" s="99"/>
      <c r="K16" s="66"/>
      <c r="L16" s="65"/>
      <c r="M16" s="65"/>
    </row>
    <row r="17" spans="1:13" ht="25" customHeight="1" x14ac:dyDescent="0.2">
      <c r="A17" s="74"/>
      <c r="B17" s="74"/>
      <c r="C17" s="74"/>
      <c r="D17" s="29" t="str">
        <f>HYPERLINK("https://www.capitol.hawaii.gov/hrscurrent/Vol03_Ch0121-0200D/HRS0149A/HRS_0149A-0027.htm","§149A-27")</f>
        <v>§149A-27</v>
      </c>
      <c r="E17" s="65"/>
      <c r="F17" s="74"/>
      <c r="G17" s="74"/>
      <c r="H17" s="65"/>
      <c r="I17" s="76"/>
      <c r="J17" s="99"/>
      <c r="K17" s="66"/>
      <c r="L17" s="65"/>
      <c r="M17" s="65"/>
    </row>
    <row r="18" spans="1:13" ht="25" customHeight="1" x14ac:dyDescent="0.2">
      <c r="A18" s="74"/>
      <c r="B18" s="74"/>
      <c r="C18" s="74"/>
      <c r="D18" s="29" t="str">
        <f>HYPERLINK("https://www.capitol.hawaii.gov/hrscurrent/Vol03_Ch0121-0200D/HRS0149A/HRS_0149A-0028.htm","§149A-28")</f>
        <v>§149A-28</v>
      </c>
      <c r="E18" s="65"/>
      <c r="F18" s="74"/>
      <c r="G18" s="74"/>
      <c r="H18" s="65"/>
      <c r="I18" s="76"/>
      <c r="J18" s="99"/>
      <c r="K18" s="66"/>
      <c r="L18" s="65"/>
      <c r="M18" s="65"/>
    </row>
    <row r="19" spans="1:13" ht="25" customHeight="1" x14ac:dyDescent="0.2">
      <c r="A19" s="74"/>
      <c r="B19" s="74"/>
      <c r="C19" s="74"/>
      <c r="D19" s="29" t="str">
        <f>HYPERLINK("https://www.capitol.hawaii.gov/hrscurrent/Vol03_Ch0121-0200D/HRS0149A/HRS_0149A-0013_0005.htm","§149A-13.5")</f>
        <v>§149A-13.5</v>
      </c>
      <c r="E19" s="65"/>
      <c r="F19" s="74"/>
      <c r="G19" s="74"/>
      <c r="H19" s="65"/>
      <c r="I19" s="76"/>
      <c r="J19" s="99"/>
      <c r="K19" s="66"/>
      <c r="L19" s="65"/>
      <c r="M19" s="65"/>
    </row>
    <row r="20" spans="1:13" ht="25" customHeight="1" x14ac:dyDescent="0.2">
      <c r="A20" s="73"/>
      <c r="B20" s="73"/>
      <c r="C20" s="73"/>
      <c r="D20" s="29" t="str">
        <f>HYPERLINK("https://www.capitol.hawaii.gov/hrscurrent/Vol03_Ch0121-0200D/HRS0149A/HRS_0149A-0031.htm","§149A-31")</f>
        <v>§149A-31</v>
      </c>
      <c r="E20" s="62"/>
      <c r="F20" s="73"/>
      <c r="G20" s="73"/>
      <c r="H20" s="62"/>
      <c r="I20" s="68"/>
      <c r="J20" s="99"/>
      <c r="K20" s="64"/>
      <c r="L20" s="62"/>
      <c r="M20" s="62"/>
    </row>
    <row r="21" spans="1:13" ht="34" x14ac:dyDescent="0.2">
      <c r="A21" s="30">
        <v>47</v>
      </c>
      <c r="B21" s="31">
        <v>2018</v>
      </c>
      <c r="C21" s="31" t="s">
        <v>11</v>
      </c>
      <c r="D21" s="59" t="str">
        <f>HYPERLINK("https://www.capitol.hawaii.gov/hrscurrent/Vol05_Ch0261-0319/HRS0291C/HRS_0291C-0043.htm","§291C-43")</f>
        <v>§291C-43</v>
      </c>
      <c r="E21" s="4" t="s">
        <v>11</v>
      </c>
      <c r="F21" s="31" t="s">
        <v>57</v>
      </c>
      <c r="G21" s="30" t="s">
        <v>58</v>
      </c>
      <c r="H21" s="4" t="s">
        <v>59</v>
      </c>
      <c r="I21" s="15"/>
      <c r="J21" s="100" t="s">
        <v>1218</v>
      </c>
      <c r="K21" s="12" t="s">
        <v>60</v>
      </c>
      <c r="L21" s="4" t="s">
        <v>61</v>
      </c>
      <c r="M21" s="4" t="s">
        <v>62</v>
      </c>
    </row>
    <row r="22" spans="1:13" ht="68" x14ac:dyDescent="0.2">
      <c r="A22" s="30">
        <v>60</v>
      </c>
      <c r="B22" s="31">
        <v>2018</v>
      </c>
      <c r="C22" s="31" t="s">
        <v>11</v>
      </c>
      <c r="D22" s="32" t="str">
        <f>HYPERLINK("https://www.capitol.hawaii.gov/hrscurrent/Vol10_Ch0436-0474/HRS0448E/HRS_0448E-0013.htm","§448E-13")</f>
        <v>§448E-13</v>
      </c>
      <c r="E22" s="4" t="s">
        <v>63</v>
      </c>
      <c r="F22" s="31" t="s">
        <v>64</v>
      </c>
      <c r="G22" s="30" t="s">
        <v>65</v>
      </c>
      <c r="H22" s="4" t="s">
        <v>66</v>
      </c>
      <c r="I22" s="15"/>
      <c r="J22" s="100" t="s">
        <v>1219</v>
      </c>
      <c r="K22" s="12" t="s">
        <v>67</v>
      </c>
      <c r="L22" s="4" t="s">
        <v>68</v>
      </c>
      <c r="M22" s="4" t="s">
        <v>69</v>
      </c>
    </row>
    <row r="23" spans="1:13" ht="34" x14ac:dyDescent="0.2">
      <c r="A23" s="30">
        <v>67</v>
      </c>
      <c r="B23" s="31">
        <v>2018</v>
      </c>
      <c r="C23" s="31" t="s">
        <v>11</v>
      </c>
      <c r="D23" s="4" t="s">
        <v>11</v>
      </c>
      <c r="E23" s="4" t="s">
        <v>70</v>
      </c>
      <c r="F23" s="31" t="s">
        <v>12</v>
      </c>
      <c r="G23" s="30" t="s">
        <v>71</v>
      </c>
      <c r="H23" s="4" t="s">
        <v>72</v>
      </c>
      <c r="I23" s="15" t="s">
        <v>22</v>
      </c>
      <c r="J23" s="100" t="s">
        <v>844</v>
      </c>
      <c r="K23" s="12" t="s">
        <v>73</v>
      </c>
      <c r="L23" s="4" t="s">
        <v>74</v>
      </c>
      <c r="M23" s="4" t="s">
        <v>75</v>
      </c>
    </row>
    <row r="24" spans="1:13" ht="25" customHeight="1" x14ac:dyDescent="0.2">
      <c r="A24" s="75">
        <v>72</v>
      </c>
      <c r="B24" s="72">
        <v>2018</v>
      </c>
      <c r="C24" s="72" t="s">
        <v>11</v>
      </c>
      <c r="D24" s="29" t="str">
        <f>HYPERLINK("https://www.capitol.hawaii.gov/hrscurrent/Vol05_Ch0261-0319/HRS0279D/HRS_0279D-0001.htm","§279D-1")</f>
        <v>§279D-1</v>
      </c>
      <c r="E24" s="61" t="s">
        <v>11</v>
      </c>
      <c r="F24" s="72" t="s">
        <v>57</v>
      </c>
      <c r="G24" s="75" t="s">
        <v>76</v>
      </c>
      <c r="H24" s="61" t="s">
        <v>77</v>
      </c>
      <c r="I24" s="67"/>
      <c r="J24" s="99" t="s">
        <v>1220</v>
      </c>
      <c r="K24" s="63" t="s">
        <v>78</v>
      </c>
      <c r="L24" s="61" t="s">
        <v>79</v>
      </c>
      <c r="M24" s="61" t="s">
        <v>80</v>
      </c>
    </row>
    <row r="25" spans="1:13" ht="25" customHeight="1" x14ac:dyDescent="0.2">
      <c r="A25" s="73"/>
      <c r="B25" s="73"/>
      <c r="C25" s="73"/>
      <c r="D25" s="29" t="str">
        <f>HYPERLINK("https://www.capitol.hawaii.gov/hrscurrent/Vol05_Ch0261-0319/HRS0279D/HRS_0279D-0006.htm","§279D-6")</f>
        <v>§279D-6</v>
      </c>
      <c r="E25" s="62"/>
      <c r="F25" s="73"/>
      <c r="G25" s="73"/>
      <c r="H25" s="62"/>
      <c r="I25" s="68"/>
      <c r="J25" s="99"/>
      <c r="K25" s="64"/>
      <c r="L25" s="62"/>
      <c r="M25" s="62"/>
    </row>
    <row r="26" spans="1:13" ht="51" x14ac:dyDescent="0.2">
      <c r="A26" s="30">
        <v>84</v>
      </c>
      <c r="B26" s="31">
        <v>2018</v>
      </c>
      <c r="C26" s="31" t="s">
        <v>11</v>
      </c>
      <c r="D26" s="29" t="str">
        <f>HYPERLINK("https://www.capitol.hawaii.gov/hrscurrent/Vol02_Ch0046-0115/HRS0107/HRS_0107-0027.htm","§107-27")</f>
        <v>§107-27</v>
      </c>
      <c r="E26" s="4" t="s">
        <v>11</v>
      </c>
      <c r="F26" s="31" t="s">
        <v>81</v>
      </c>
      <c r="G26" s="30" t="s">
        <v>82</v>
      </c>
      <c r="H26" s="4" t="s">
        <v>83</v>
      </c>
      <c r="I26" s="15"/>
      <c r="J26" s="100" t="s">
        <v>1221</v>
      </c>
      <c r="K26" s="12" t="s">
        <v>84</v>
      </c>
      <c r="L26" s="4" t="s">
        <v>85</v>
      </c>
      <c r="M26" s="4" t="s">
        <v>86</v>
      </c>
    </row>
    <row r="27" spans="1:13" ht="34" x14ac:dyDescent="0.2">
      <c r="A27" s="30">
        <v>118</v>
      </c>
      <c r="B27" s="31">
        <v>2018</v>
      </c>
      <c r="C27" s="31" t="s">
        <v>11</v>
      </c>
      <c r="D27" s="29" t="str">
        <f>HYPERLINK("https://www.capitol.hawaii.gov/hrscurrent/Vol02_Ch0046-0115/HRS0058/HRS_0058-0002.htm","§58-2")</f>
        <v>§58-2</v>
      </c>
      <c r="E27" s="4" t="s">
        <v>11</v>
      </c>
      <c r="F27" s="31" t="s">
        <v>50</v>
      </c>
      <c r="G27" s="30" t="s">
        <v>87</v>
      </c>
      <c r="H27" s="4" t="s">
        <v>88</v>
      </c>
      <c r="I27" s="15"/>
      <c r="J27" s="100" t="s">
        <v>1067</v>
      </c>
      <c r="K27" s="12" t="s">
        <v>89</v>
      </c>
      <c r="L27" s="4" t="s">
        <v>90</v>
      </c>
      <c r="M27" s="4" t="s">
        <v>91</v>
      </c>
    </row>
    <row r="28" spans="1:13" ht="34" x14ac:dyDescent="0.2">
      <c r="A28" s="30">
        <v>119</v>
      </c>
      <c r="B28" s="31">
        <v>2018</v>
      </c>
      <c r="C28" s="31" t="s">
        <v>11</v>
      </c>
      <c r="D28" s="29" t="str">
        <f>HYPERLINK("https://www.capitol.hawaii.gov/hrscurrent/Vol13_Ch0601-0676/HRS0604A/HRS_0604A-0002.htm","§604A-2")</f>
        <v>§604A-2</v>
      </c>
      <c r="E28" s="4" t="s">
        <v>11</v>
      </c>
      <c r="F28" s="31" t="s">
        <v>57</v>
      </c>
      <c r="G28" s="30" t="s">
        <v>92</v>
      </c>
      <c r="H28" s="4" t="s">
        <v>93</v>
      </c>
      <c r="I28" s="15"/>
      <c r="J28" s="100" t="s">
        <v>1222</v>
      </c>
      <c r="K28" s="12" t="s">
        <v>94</v>
      </c>
      <c r="L28" s="4" t="s">
        <v>95</v>
      </c>
      <c r="M28" s="4" t="s">
        <v>96</v>
      </c>
    </row>
    <row r="29" spans="1:13" ht="17" x14ac:dyDescent="0.2">
      <c r="A29" s="75">
        <v>121</v>
      </c>
      <c r="B29" s="72">
        <v>2018</v>
      </c>
      <c r="C29" s="72" t="s">
        <v>11</v>
      </c>
      <c r="D29" s="29" t="str">
        <f>HYPERLINK("https://www.capitol.hawaii.gov/hrscurrent/Vol03_Ch0121-0200D/HRS0196/HRS_0196-0062.htm","§196-62")</f>
        <v>§196-62</v>
      </c>
      <c r="E29" s="61" t="s">
        <v>11</v>
      </c>
      <c r="F29" s="72" t="s">
        <v>12</v>
      </c>
      <c r="G29" s="75" t="s">
        <v>97</v>
      </c>
      <c r="H29" s="61" t="s">
        <v>98</v>
      </c>
      <c r="I29" s="67" t="s">
        <v>22</v>
      </c>
      <c r="J29" s="99" t="s">
        <v>1223</v>
      </c>
      <c r="K29" s="63" t="s">
        <v>99</v>
      </c>
      <c r="L29" s="61" t="s">
        <v>100</v>
      </c>
      <c r="M29" s="61" t="s">
        <v>101</v>
      </c>
    </row>
    <row r="30" spans="1:13" ht="17" x14ac:dyDescent="0.2">
      <c r="A30" s="73"/>
      <c r="B30" s="73"/>
      <c r="C30" s="73"/>
      <c r="D30" s="29" t="str">
        <f>HYPERLINK("https://www.capitol.hawaii.gov/hrscurrent/Vol03_Ch0121-0200D/HRS0196/HRS_0196-0065.htm","§196-65")</f>
        <v>§196-65</v>
      </c>
      <c r="E30" s="62"/>
      <c r="F30" s="73"/>
      <c r="G30" s="73"/>
      <c r="H30" s="62"/>
      <c r="I30" s="68"/>
      <c r="J30" s="99"/>
      <c r="K30" s="64"/>
      <c r="L30" s="62"/>
      <c r="M30" s="62"/>
    </row>
    <row r="31" spans="1:13" ht="51" x14ac:dyDescent="0.2">
      <c r="A31" s="30">
        <v>130</v>
      </c>
      <c r="B31" s="31">
        <v>2018</v>
      </c>
      <c r="C31" s="31" t="s">
        <v>11</v>
      </c>
      <c r="D31" s="29" t="s">
        <v>102</v>
      </c>
      <c r="E31" s="4" t="s">
        <v>11</v>
      </c>
      <c r="F31" s="31" t="s">
        <v>103</v>
      </c>
      <c r="G31" s="30" t="s">
        <v>104</v>
      </c>
      <c r="H31" s="4" t="s">
        <v>105</v>
      </c>
      <c r="I31" s="15"/>
      <c r="J31" s="100" t="s">
        <v>1224</v>
      </c>
      <c r="K31" s="12" t="s">
        <v>106</v>
      </c>
      <c r="L31" s="4" t="s">
        <v>107</v>
      </c>
      <c r="M31" s="4" t="s">
        <v>108</v>
      </c>
    </row>
    <row r="32" spans="1:13" ht="34" x14ac:dyDescent="0.2">
      <c r="A32" s="30">
        <v>131</v>
      </c>
      <c r="B32" s="31">
        <v>2018</v>
      </c>
      <c r="C32" s="31" t="s">
        <v>11</v>
      </c>
      <c r="D32" s="29" t="s">
        <v>109</v>
      </c>
      <c r="E32" s="4" t="s">
        <v>11</v>
      </c>
      <c r="F32" s="31" t="s">
        <v>103</v>
      </c>
      <c r="G32" s="30" t="s">
        <v>110</v>
      </c>
      <c r="H32" s="4" t="s">
        <v>111</v>
      </c>
      <c r="I32" s="15"/>
      <c r="J32" s="100" t="s">
        <v>1215</v>
      </c>
      <c r="K32" s="12" t="s">
        <v>112</v>
      </c>
      <c r="L32" s="4" t="s">
        <v>113</v>
      </c>
      <c r="M32" s="4" t="s">
        <v>114</v>
      </c>
    </row>
    <row r="33" spans="1:13" ht="27.75" customHeight="1" x14ac:dyDescent="0.2">
      <c r="A33" s="75">
        <v>141</v>
      </c>
      <c r="B33" s="72">
        <v>2018</v>
      </c>
      <c r="C33" s="72" t="s">
        <v>11</v>
      </c>
      <c r="D33" s="29" t="str">
        <f>HYPERLINK("https://www.capitol.hawaii.gov/hrscurrent/Vol04_Ch0201-0257/HRS0206M/HRS_0206M-0015_0002.htm","§206M-15.2")</f>
        <v>§206M-15.2</v>
      </c>
      <c r="E33" s="4" t="s">
        <v>11</v>
      </c>
      <c r="F33" s="72" t="s">
        <v>115</v>
      </c>
      <c r="G33" s="75" t="s">
        <v>116</v>
      </c>
      <c r="H33" s="61" t="s">
        <v>117</v>
      </c>
      <c r="I33" s="67" t="s">
        <v>22</v>
      </c>
      <c r="J33" s="99" t="s">
        <v>1225</v>
      </c>
      <c r="K33" s="63" t="s">
        <v>118</v>
      </c>
      <c r="L33" s="61" t="s">
        <v>119</v>
      </c>
      <c r="M33" s="61" t="s">
        <v>120</v>
      </c>
    </row>
    <row r="34" spans="1:13" ht="38.25" customHeight="1" x14ac:dyDescent="0.2">
      <c r="A34" s="73"/>
      <c r="B34" s="73"/>
      <c r="C34" s="73"/>
      <c r="D34" s="29" t="str">
        <f>HYPERLINK("https://www.capitol.hawaii.gov/hrscurrent/Vol04_Ch0201-0257/HRS0206M/HRS_0206M-0015_0003.htm","§206M-15.3")</f>
        <v>§206M-15.3</v>
      </c>
      <c r="E34" s="4"/>
      <c r="F34" s="73"/>
      <c r="G34" s="73"/>
      <c r="H34" s="62"/>
      <c r="I34" s="68"/>
      <c r="J34" s="99"/>
      <c r="K34" s="64"/>
      <c r="L34" s="62"/>
      <c r="M34" s="62"/>
    </row>
    <row r="35" spans="1:13" ht="51" x14ac:dyDescent="0.2">
      <c r="A35" s="30">
        <v>143</v>
      </c>
      <c r="B35" s="31">
        <v>2018</v>
      </c>
      <c r="C35" s="31" t="s">
        <v>11</v>
      </c>
      <c r="D35" s="29" t="s">
        <v>121</v>
      </c>
      <c r="E35" s="4" t="s">
        <v>122</v>
      </c>
      <c r="F35" s="31" t="s">
        <v>12</v>
      </c>
      <c r="G35" s="30" t="s">
        <v>123</v>
      </c>
      <c r="H35" s="4" t="s">
        <v>124</v>
      </c>
      <c r="I35" s="15"/>
      <c r="J35" s="100" t="s">
        <v>1226</v>
      </c>
      <c r="K35" s="12" t="s">
        <v>125</v>
      </c>
      <c r="L35" s="4" t="s">
        <v>126</v>
      </c>
      <c r="M35" s="4" t="s">
        <v>127</v>
      </c>
    </row>
    <row r="36" spans="1:13" ht="34" x14ac:dyDescent="0.2">
      <c r="A36" s="30">
        <v>200</v>
      </c>
      <c r="B36" s="31">
        <v>2018</v>
      </c>
      <c r="C36" s="31" t="s">
        <v>11</v>
      </c>
      <c r="D36" s="29" t="str">
        <f>HYPERLINK("https://www.capitol.hawaii.gov/hrscurrent/Vol05_Ch0261-0319/HRS0269/HRS_0269-0046.htm","§269-46")</f>
        <v>§269-46</v>
      </c>
      <c r="E36" s="4" t="s">
        <v>11</v>
      </c>
      <c r="F36" s="31" t="s">
        <v>81</v>
      </c>
      <c r="G36" s="30" t="s">
        <v>128</v>
      </c>
      <c r="H36" s="4" t="s">
        <v>129</v>
      </c>
      <c r="I36" s="15"/>
      <c r="J36" s="100" t="s">
        <v>1227</v>
      </c>
      <c r="K36" s="12" t="s">
        <v>130</v>
      </c>
      <c r="L36" s="4" t="s">
        <v>131</v>
      </c>
      <c r="M36" s="4" t="s">
        <v>132</v>
      </c>
    </row>
    <row r="37" spans="1:13" ht="68" x14ac:dyDescent="0.2">
      <c r="A37" s="30">
        <v>15</v>
      </c>
      <c r="B37" s="31">
        <v>2017</v>
      </c>
      <c r="C37" s="31" t="s">
        <v>11</v>
      </c>
      <c r="D37" s="29" t="s">
        <v>133</v>
      </c>
      <c r="E37" s="4" t="s">
        <v>11</v>
      </c>
      <c r="F37" s="31" t="s">
        <v>19</v>
      </c>
      <c r="G37" s="30" t="s">
        <v>134</v>
      </c>
      <c r="H37" s="4" t="s">
        <v>135</v>
      </c>
      <c r="I37" s="15"/>
      <c r="J37" s="100" t="s">
        <v>1228</v>
      </c>
      <c r="K37" s="12" t="s">
        <v>136</v>
      </c>
      <c r="L37" s="4" t="s">
        <v>137</v>
      </c>
      <c r="M37" s="4" t="s">
        <v>138</v>
      </c>
    </row>
    <row r="38" spans="1:13" ht="68" x14ac:dyDescent="0.2">
      <c r="A38" s="30">
        <v>29</v>
      </c>
      <c r="B38" s="31">
        <v>2017</v>
      </c>
      <c r="C38" s="31" t="s">
        <v>11</v>
      </c>
      <c r="D38" s="4" t="s">
        <v>11</v>
      </c>
      <c r="E38" s="4" t="s">
        <v>139</v>
      </c>
      <c r="F38" s="31" t="s">
        <v>57</v>
      </c>
      <c r="G38" s="30" t="s">
        <v>140</v>
      </c>
      <c r="H38" s="4" t="s">
        <v>141</v>
      </c>
      <c r="I38" s="15"/>
      <c r="J38" s="100" t="s">
        <v>1229</v>
      </c>
      <c r="K38" s="12" t="s">
        <v>142</v>
      </c>
      <c r="L38" s="4" t="s">
        <v>143</v>
      </c>
      <c r="M38" s="4" t="s">
        <v>138</v>
      </c>
    </row>
    <row r="39" spans="1:13" ht="29.75" customHeight="1" x14ac:dyDescent="0.2">
      <c r="A39" s="75">
        <v>32</v>
      </c>
      <c r="B39" s="72">
        <v>2017</v>
      </c>
      <c r="C39" s="72" t="s">
        <v>11</v>
      </c>
      <c r="D39" s="29" t="str">
        <f>HYPERLINK("https://www.capitol.hawaii.gov/hrscurrent/Vol04_Ch0201-0257/HRS0225P/HRS_0225P-0001.htm","§225P-1")</f>
        <v>§225P-1</v>
      </c>
      <c r="E39" s="61" t="s">
        <v>144</v>
      </c>
      <c r="F39" s="72" t="s">
        <v>19</v>
      </c>
      <c r="G39" s="75" t="s">
        <v>145</v>
      </c>
      <c r="H39" s="61" t="s">
        <v>146</v>
      </c>
      <c r="I39" s="67" t="s">
        <v>22</v>
      </c>
      <c r="J39" s="99" t="s">
        <v>1230</v>
      </c>
      <c r="K39" s="63" t="s">
        <v>147</v>
      </c>
      <c r="L39" s="61" t="s">
        <v>148</v>
      </c>
      <c r="M39" s="61" t="s">
        <v>149</v>
      </c>
    </row>
    <row r="40" spans="1:13" ht="22.25" customHeight="1" x14ac:dyDescent="0.2">
      <c r="A40" s="74"/>
      <c r="B40" s="74"/>
      <c r="C40" s="74"/>
      <c r="D40" s="29" t="str">
        <f>HYPERLINK("https://www.capitol.hawaii.gov/hrscurrent/Vol04_Ch0201-0257/HRS0225P/HRS_0225P-0002.htm","§225P-2 ")</f>
        <v xml:space="preserve">§225P-2 </v>
      </c>
      <c r="E40" s="65"/>
      <c r="F40" s="74"/>
      <c r="G40" s="74"/>
      <c r="H40" s="65"/>
      <c r="I40" s="76"/>
      <c r="J40" s="99"/>
      <c r="K40" s="66"/>
      <c r="L40" s="65"/>
      <c r="M40" s="65"/>
    </row>
    <row r="41" spans="1:13" ht="24" customHeight="1" x14ac:dyDescent="0.2">
      <c r="A41" s="73"/>
      <c r="B41" s="73"/>
      <c r="C41" s="73"/>
      <c r="D41" s="29" t="str">
        <f>HYPERLINK("https://www.capitol.hawaii.gov/hrscurrent/Vol04_Ch0201-0257/HRS0225P/HRS_0225P-0003.htm","§225P-3")</f>
        <v>§225P-3</v>
      </c>
      <c r="E41" s="62"/>
      <c r="F41" s="73"/>
      <c r="G41" s="73"/>
      <c r="H41" s="62"/>
      <c r="I41" s="68"/>
      <c r="J41" s="99"/>
      <c r="K41" s="64"/>
      <c r="L41" s="62"/>
      <c r="M41" s="62"/>
    </row>
    <row r="42" spans="1:13" ht="28.25" customHeight="1" x14ac:dyDescent="0.2">
      <c r="A42" s="75">
        <v>33</v>
      </c>
      <c r="B42" s="72">
        <v>2017</v>
      </c>
      <c r="C42" s="72" t="s">
        <v>11</v>
      </c>
      <c r="D42" s="33" t="str">
        <f>HYPERLINK("https://www.capitol.hawaii.gov/hrscurrent/Vol04_Ch0201-0257/HRS0225P/HRS_0225P-0004.htm","§225P-4 ")</f>
        <v xml:space="preserve">§225P-4 </v>
      </c>
      <c r="E42" s="61" t="s">
        <v>11</v>
      </c>
      <c r="F42" s="72" t="s">
        <v>19</v>
      </c>
      <c r="G42" s="75" t="s">
        <v>150</v>
      </c>
      <c r="H42" s="61" t="s">
        <v>151</v>
      </c>
      <c r="I42" s="67" t="s">
        <v>22</v>
      </c>
      <c r="J42" s="99" t="s">
        <v>1230</v>
      </c>
      <c r="K42" s="63" t="s">
        <v>152</v>
      </c>
      <c r="L42" s="61" t="s">
        <v>153</v>
      </c>
      <c r="M42" s="61" t="s">
        <v>154</v>
      </c>
    </row>
    <row r="43" spans="1:13" ht="27.75" customHeight="1" x14ac:dyDescent="0.2">
      <c r="A43" s="73"/>
      <c r="B43" s="73"/>
      <c r="C43" s="73"/>
      <c r="D43" s="33" t="str">
        <f>HYPERLINK("https://www.capitol.hawaii.gov/hrscurrent/Vol04_Ch0201-0257/HRS0225P/HRS_0225P-0005.htm","§225P-5")</f>
        <v>§225P-5</v>
      </c>
      <c r="E43" s="62"/>
      <c r="F43" s="73"/>
      <c r="G43" s="73"/>
      <c r="H43" s="62"/>
      <c r="I43" s="68"/>
      <c r="J43" s="99"/>
      <c r="K43" s="64"/>
      <c r="L43" s="62"/>
      <c r="M43" s="62"/>
    </row>
    <row r="44" spans="1:13" ht="51" x14ac:dyDescent="0.2">
      <c r="A44" s="30">
        <v>57</v>
      </c>
      <c r="B44" s="31">
        <v>2017</v>
      </c>
      <c r="C44" s="31" t="s">
        <v>11</v>
      </c>
      <c r="D44" s="29" t="s">
        <v>155</v>
      </c>
      <c r="E44" s="4" t="s">
        <v>11</v>
      </c>
      <c r="F44" s="31" t="s">
        <v>64</v>
      </c>
      <c r="G44" s="30" t="s">
        <v>156</v>
      </c>
      <c r="H44" s="4" t="s">
        <v>157</v>
      </c>
      <c r="I44" s="15" t="s">
        <v>22</v>
      </c>
      <c r="J44" s="100" t="s">
        <v>1231</v>
      </c>
      <c r="K44" s="12" t="s">
        <v>158</v>
      </c>
      <c r="L44" s="4" t="s">
        <v>159</v>
      </c>
      <c r="M44" s="4" t="s">
        <v>160</v>
      </c>
    </row>
    <row r="45" spans="1:13" ht="51" x14ac:dyDescent="0.2">
      <c r="A45" s="30">
        <v>61</v>
      </c>
      <c r="B45" s="31">
        <v>2017</v>
      </c>
      <c r="C45" s="31" t="s">
        <v>11</v>
      </c>
      <c r="D45" s="4" t="s">
        <v>11</v>
      </c>
      <c r="E45" s="4" t="s">
        <v>11</v>
      </c>
      <c r="F45" s="31" t="s">
        <v>19</v>
      </c>
      <c r="G45" s="30" t="s">
        <v>161</v>
      </c>
      <c r="H45" s="4" t="s">
        <v>162</v>
      </c>
      <c r="I45" s="15" t="s">
        <v>22</v>
      </c>
      <c r="J45" s="100" t="s">
        <v>1232</v>
      </c>
      <c r="K45" s="12" t="s">
        <v>163</v>
      </c>
      <c r="L45" s="4" t="s">
        <v>164</v>
      </c>
      <c r="M45" s="4" t="s">
        <v>165</v>
      </c>
    </row>
    <row r="46" spans="1:13" ht="68" x14ac:dyDescent="0.2">
      <c r="A46" s="30">
        <v>141</v>
      </c>
      <c r="B46" s="31">
        <v>2017</v>
      </c>
      <c r="C46" s="31" t="s">
        <v>11</v>
      </c>
      <c r="D46" s="29" t="s">
        <v>166</v>
      </c>
      <c r="E46" s="4" t="s">
        <v>11</v>
      </c>
      <c r="F46" s="31" t="s">
        <v>12</v>
      </c>
      <c r="G46" s="30" t="s">
        <v>167</v>
      </c>
      <c r="H46" s="4" t="s">
        <v>168</v>
      </c>
      <c r="I46" s="15"/>
      <c r="J46" s="100" t="s">
        <v>1233</v>
      </c>
      <c r="K46" s="12" t="s">
        <v>169</v>
      </c>
      <c r="L46" s="4" t="s">
        <v>170</v>
      </c>
      <c r="M46" s="4" t="s">
        <v>171</v>
      </c>
    </row>
    <row r="47" spans="1:13" ht="51" x14ac:dyDescent="0.2">
      <c r="A47" s="30">
        <v>142</v>
      </c>
      <c r="B47" s="31">
        <v>2017</v>
      </c>
      <c r="C47" s="31" t="s">
        <v>11</v>
      </c>
      <c r="D47" s="29" t="s">
        <v>121</v>
      </c>
      <c r="E47" s="4" t="s">
        <v>172</v>
      </c>
      <c r="F47" s="31" t="s">
        <v>12</v>
      </c>
      <c r="G47" s="30" t="s">
        <v>173</v>
      </c>
      <c r="H47" s="4" t="s">
        <v>174</v>
      </c>
      <c r="I47" s="15"/>
      <c r="J47" s="100" t="s">
        <v>1234</v>
      </c>
      <c r="K47" s="12" t="s">
        <v>175</v>
      </c>
      <c r="L47" s="4" t="s">
        <v>176</v>
      </c>
      <c r="M47" s="4" t="s">
        <v>138</v>
      </c>
    </row>
    <row r="48" spans="1:13" ht="51" x14ac:dyDescent="0.2">
      <c r="A48" s="30">
        <v>186</v>
      </c>
      <c r="B48" s="31">
        <v>2017</v>
      </c>
      <c r="C48" s="31" t="s">
        <v>11</v>
      </c>
      <c r="D48" s="29" t="s">
        <v>177</v>
      </c>
      <c r="E48" s="4" t="s">
        <v>11</v>
      </c>
      <c r="F48" s="31" t="s">
        <v>12</v>
      </c>
      <c r="G48" s="30" t="s">
        <v>178</v>
      </c>
      <c r="H48" s="4" t="s">
        <v>179</v>
      </c>
      <c r="I48" s="15" t="s">
        <v>22</v>
      </c>
      <c r="J48" s="100" t="s">
        <v>1235</v>
      </c>
      <c r="K48" s="12" t="s">
        <v>180</v>
      </c>
      <c r="L48" s="4" t="s">
        <v>181</v>
      </c>
      <c r="M48" s="4" t="s">
        <v>182</v>
      </c>
    </row>
    <row r="49" spans="1:13" ht="34" x14ac:dyDescent="0.2">
      <c r="A49" s="30">
        <v>198</v>
      </c>
      <c r="B49" s="31">
        <v>2017</v>
      </c>
      <c r="C49" s="31" t="s">
        <v>11</v>
      </c>
      <c r="D49" s="4" t="s">
        <v>11</v>
      </c>
      <c r="E49" s="4" t="s">
        <v>11</v>
      </c>
      <c r="F49" s="31" t="s">
        <v>12</v>
      </c>
      <c r="G49" s="30" t="s">
        <v>183</v>
      </c>
      <c r="H49" s="4" t="s">
        <v>184</v>
      </c>
      <c r="I49" s="15"/>
      <c r="J49" s="100" t="s">
        <v>905</v>
      </c>
      <c r="K49" s="12" t="s">
        <v>185</v>
      </c>
      <c r="L49" s="4" t="s">
        <v>186</v>
      </c>
      <c r="M49" s="4" t="s">
        <v>187</v>
      </c>
    </row>
    <row r="50" spans="1:13" ht="34" x14ac:dyDescent="0.2">
      <c r="A50" s="30">
        <v>27</v>
      </c>
      <c r="B50" s="31">
        <v>2016</v>
      </c>
      <c r="C50" s="31" t="s">
        <v>11</v>
      </c>
      <c r="D50" s="29" t="s">
        <v>188</v>
      </c>
      <c r="E50" s="4" t="s">
        <v>189</v>
      </c>
      <c r="F50" s="31" t="s">
        <v>12</v>
      </c>
      <c r="G50" s="30" t="s">
        <v>190</v>
      </c>
      <c r="H50" s="4" t="s">
        <v>191</v>
      </c>
      <c r="I50" s="15"/>
      <c r="J50" s="100" t="s">
        <v>918</v>
      </c>
      <c r="K50" s="12" t="s">
        <v>192</v>
      </c>
      <c r="L50" s="4" t="s">
        <v>193</v>
      </c>
      <c r="M50" s="4" t="s">
        <v>194</v>
      </c>
    </row>
    <row r="51" spans="1:13" ht="51" x14ac:dyDescent="0.2">
      <c r="A51" s="30">
        <v>57</v>
      </c>
      <c r="B51" s="31">
        <v>2016</v>
      </c>
      <c r="C51" s="31" t="s">
        <v>11</v>
      </c>
      <c r="D51" s="29" t="s">
        <v>195</v>
      </c>
      <c r="E51" s="4" t="s">
        <v>11</v>
      </c>
      <c r="F51" s="31" t="s">
        <v>196</v>
      </c>
      <c r="G51" s="30" t="s">
        <v>197</v>
      </c>
      <c r="H51" s="4" t="s">
        <v>198</v>
      </c>
      <c r="I51" s="15"/>
      <c r="J51" s="100" t="s">
        <v>1236</v>
      </c>
      <c r="K51" s="12" t="s">
        <v>199</v>
      </c>
      <c r="L51" s="4" t="s">
        <v>200</v>
      </c>
      <c r="M51" s="4" t="s">
        <v>138</v>
      </c>
    </row>
    <row r="52" spans="1:13" ht="51" x14ac:dyDescent="0.2">
      <c r="A52" s="30">
        <v>62</v>
      </c>
      <c r="B52" s="31">
        <v>2016</v>
      </c>
      <c r="C52" s="31" t="s">
        <v>11</v>
      </c>
      <c r="D52" s="4" t="s">
        <v>11</v>
      </c>
      <c r="E52" s="4" t="s">
        <v>11</v>
      </c>
      <c r="F52" s="31" t="s">
        <v>19</v>
      </c>
      <c r="G52" s="30" t="s">
        <v>201</v>
      </c>
      <c r="H52" s="4" t="s">
        <v>202</v>
      </c>
      <c r="I52" s="15" t="s">
        <v>22</v>
      </c>
      <c r="J52" s="100" t="s">
        <v>1237</v>
      </c>
      <c r="K52" s="12" t="s">
        <v>203</v>
      </c>
      <c r="L52" s="4" t="s">
        <v>204</v>
      </c>
      <c r="M52" s="4" t="s">
        <v>205</v>
      </c>
    </row>
    <row r="53" spans="1:13" ht="68" x14ac:dyDescent="0.2">
      <c r="A53" s="30">
        <v>66</v>
      </c>
      <c r="B53" s="31">
        <v>2016</v>
      </c>
      <c r="C53" s="31" t="s">
        <v>11</v>
      </c>
      <c r="D53" s="60" t="str">
        <f>HYPERLINK("https://www.capitol.hawaii.gov/hrscurrent/Vol04_Ch0201-0257/HRS0206M/HRS_0206M-0015.htm","§206M-15")</f>
        <v>§206M-15</v>
      </c>
      <c r="E53" s="4" t="s">
        <v>206</v>
      </c>
      <c r="F53" s="31" t="s">
        <v>115</v>
      </c>
      <c r="G53" s="30" t="s">
        <v>207</v>
      </c>
      <c r="H53" s="4" t="s">
        <v>208</v>
      </c>
      <c r="I53" s="15" t="s">
        <v>22</v>
      </c>
      <c r="J53" s="100" t="s">
        <v>1238</v>
      </c>
      <c r="K53" s="12" t="s">
        <v>209</v>
      </c>
      <c r="L53" s="4" t="s">
        <v>210</v>
      </c>
      <c r="M53" s="4" t="s">
        <v>211</v>
      </c>
    </row>
    <row r="54" spans="1:13" ht="17" x14ac:dyDescent="0.2">
      <c r="A54" s="75">
        <v>76</v>
      </c>
      <c r="B54" s="72">
        <v>2016</v>
      </c>
      <c r="C54" s="72" t="s">
        <v>11</v>
      </c>
      <c r="D54" s="60" t="str">
        <f>HYPERLINK("https://www.capitol.hawaii.gov/hrscurrent/Vol04_Ch0201-0257/HRS0243/HRS_0243-0001.htm","§243-1")</f>
        <v>§243-1</v>
      </c>
      <c r="E54" s="61" t="s">
        <v>11</v>
      </c>
      <c r="F54" s="72" t="s">
        <v>12</v>
      </c>
      <c r="G54" s="75" t="s">
        <v>212</v>
      </c>
      <c r="H54" s="61" t="s">
        <v>213</v>
      </c>
      <c r="I54" s="67"/>
      <c r="J54" s="99" t="s">
        <v>844</v>
      </c>
      <c r="K54" s="63" t="s">
        <v>214</v>
      </c>
      <c r="L54" s="61" t="s">
        <v>215</v>
      </c>
      <c r="M54" s="61" t="s">
        <v>216</v>
      </c>
    </row>
    <row r="55" spans="1:13" ht="17" x14ac:dyDescent="0.2">
      <c r="A55" s="73"/>
      <c r="B55" s="73"/>
      <c r="C55" s="73"/>
      <c r="D55" s="60" t="str">
        <f>HYPERLINK("https://www.capitol.hawaii.gov/hrscurrent/Vol04_Ch0201-0257/HRS0243/HRS_0243-0004.htm","§243-4")</f>
        <v>§243-4</v>
      </c>
      <c r="E55" s="62"/>
      <c r="F55" s="73"/>
      <c r="G55" s="73"/>
      <c r="H55" s="62"/>
      <c r="I55" s="81"/>
      <c r="J55" s="99"/>
      <c r="K55" s="64"/>
      <c r="L55" s="62"/>
      <c r="M55" s="62"/>
    </row>
    <row r="56" spans="1:13" ht="85" x14ac:dyDescent="0.2">
      <c r="A56" s="30">
        <v>98</v>
      </c>
      <c r="B56" s="31">
        <v>2016</v>
      </c>
      <c r="C56" s="31" t="s">
        <v>11</v>
      </c>
      <c r="D56" s="60" t="str">
        <f>HYPERLINK("https://www.capitol.hawaii.gov/hrscurrent/Vol01_Ch0001-0042F/HRS0039A/HRS_0039A-0191.htm","§39A-191")</f>
        <v>§39A-191</v>
      </c>
      <c r="E56" s="4" t="s">
        <v>11</v>
      </c>
      <c r="F56" s="31" t="s">
        <v>12</v>
      </c>
      <c r="G56" s="30" t="s">
        <v>217</v>
      </c>
      <c r="H56" s="4" t="s">
        <v>218</v>
      </c>
      <c r="I56" s="15"/>
      <c r="J56" s="100" t="s">
        <v>1239</v>
      </c>
      <c r="K56" s="12" t="s">
        <v>219</v>
      </c>
      <c r="L56" s="4" t="s">
        <v>220</v>
      </c>
      <c r="M56" s="4" t="s">
        <v>221</v>
      </c>
    </row>
    <row r="57" spans="1:13" ht="102" x14ac:dyDescent="0.2">
      <c r="A57" s="30">
        <v>116</v>
      </c>
      <c r="B57" s="31">
        <v>2016</v>
      </c>
      <c r="C57" s="31" t="s">
        <v>11</v>
      </c>
      <c r="D57" s="4" t="s">
        <v>11</v>
      </c>
      <c r="E57" s="4" t="s">
        <v>11</v>
      </c>
      <c r="F57" s="31" t="s">
        <v>12</v>
      </c>
      <c r="G57" s="30" t="s">
        <v>222</v>
      </c>
      <c r="H57" s="4" t="s">
        <v>223</v>
      </c>
      <c r="I57" s="15" t="s">
        <v>22</v>
      </c>
      <c r="J57" s="100" t="s">
        <v>1240</v>
      </c>
      <c r="K57" s="12" t="s">
        <v>224</v>
      </c>
      <c r="L57" s="4" t="s">
        <v>225</v>
      </c>
      <c r="M57" s="4" t="s">
        <v>226</v>
      </c>
    </row>
    <row r="58" spans="1:13" ht="68" x14ac:dyDescent="0.2">
      <c r="A58" s="30">
        <v>117</v>
      </c>
      <c r="B58" s="31">
        <v>2016</v>
      </c>
      <c r="C58" s="31" t="s">
        <v>11</v>
      </c>
      <c r="D58" s="4" t="s">
        <v>11</v>
      </c>
      <c r="E58" s="4" t="s">
        <v>11</v>
      </c>
      <c r="F58" s="31" t="s">
        <v>12</v>
      </c>
      <c r="G58" s="30" t="s">
        <v>227</v>
      </c>
      <c r="H58" s="4" t="s">
        <v>228</v>
      </c>
      <c r="I58" s="15" t="s">
        <v>22</v>
      </c>
      <c r="J58" s="100" t="s">
        <v>1241</v>
      </c>
      <c r="K58" s="12" t="s">
        <v>229</v>
      </c>
      <c r="L58" s="4" t="s">
        <v>230</v>
      </c>
      <c r="M58" s="4" t="s">
        <v>231</v>
      </c>
    </row>
    <row r="59" spans="1:13" ht="51" x14ac:dyDescent="0.2">
      <c r="A59" s="30">
        <v>121</v>
      </c>
      <c r="B59" s="31">
        <v>2016</v>
      </c>
      <c r="C59" s="31" t="s">
        <v>11</v>
      </c>
      <c r="D59" s="33" t="str">
        <f>HYPERLINK("https://www.capitol.hawaii.gov/hrscurrent/Vol02_Ch0046-0115/HRS0102/HRS_0102-0002.htm","§102-2 ")</f>
        <v xml:space="preserve">§102-2 </v>
      </c>
      <c r="E59" s="4" t="s">
        <v>11</v>
      </c>
      <c r="F59" s="31" t="s">
        <v>12</v>
      </c>
      <c r="G59" s="30" t="s">
        <v>232</v>
      </c>
      <c r="H59" s="4" t="s">
        <v>233</v>
      </c>
      <c r="I59" s="15"/>
      <c r="J59" s="100" t="s">
        <v>1242</v>
      </c>
      <c r="K59" s="12" t="s">
        <v>234</v>
      </c>
      <c r="L59" s="4" t="s">
        <v>235</v>
      </c>
      <c r="M59" s="4" t="s">
        <v>25</v>
      </c>
    </row>
    <row r="60" spans="1:13" ht="27.5" customHeight="1" x14ac:dyDescent="0.2">
      <c r="A60" s="75">
        <v>130</v>
      </c>
      <c r="B60" s="72">
        <v>2016</v>
      </c>
      <c r="C60" s="72" t="s">
        <v>11</v>
      </c>
      <c r="D60" s="33" t="str">
        <f>HYPERLINK("https://www.capitol.hawaii.gov/hrscurrent/Vol04_Ch0201-0257/HRS0226/HRS_0226-0063.htm","§226-63")</f>
        <v>§226-63</v>
      </c>
      <c r="E60" s="61" t="s">
        <v>11</v>
      </c>
      <c r="F60" s="72" t="s">
        <v>57</v>
      </c>
      <c r="G60" s="75" t="s">
        <v>236</v>
      </c>
      <c r="H60" s="61" t="s">
        <v>237</v>
      </c>
      <c r="I60" s="67" t="s">
        <v>22</v>
      </c>
      <c r="J60" s="99" t="s">
        <v>1243</v>
      </c>
      <c r="K60" s="63" t="s">
        <v>238</v>
      </c>
      <c r="L60" s="61" t="s">
        <v>239</v>
      </c>
      <c r="M60" s="61" t="s">
        <v>240</v>
      </c>
    </row>
    <row r="61" spans="1:13" ht="22.5" customHeight="1" x14ac:dyDescent="0.2">
      <c r="A61" s="74"/>
      <c r="B61" s="74"/>
      <c r="C61" s="74"/>
      <c r="D61" s="33" t="str">
        <f>HYPERLINK("https://www.capitol.hawaii.gov/hrscurrent/Vol04_Ch0201-0257/HRS0226/HRS_0226-0064.htm","§226-64")</f>
        <v>§226-64</v>
      </c>
      <c r="E61" s="65"/>
      <c r="F61" s="74"/>
      <c r="G61" s="74"/>
      <c r="H61" s="65"/>
      <c r="I61" s="76"/>
      <c r="J61" s="99"/>
      <c r="K61" s="66"/>
      <c r="L61" s="65"/>
      <c r="M61" s="65"/>
    </row>
    <row r="62" spans="1:13" ht="24.5" customHeight="1" x14ac:dyDescent="0.2">
      <c r="A62" s="74"/>
      <c r="B62" s="74"/>
      <c r="C62" s="74"/>
      <c r="D62" s="33" t="str">
        <f>HYPERLINK("https://www.capitol.hawaii.gov/hrscurrent/Vol04_Ch0201-0257/HRS0225M/HRS_0225M-0002.htm","§225M-2")</f>
        <v>§225M-2</v>
      </c>
      <c r="E62" s="65"/>
      <c r="F62" s="74"/>
      <c r="G62" s="74"/>
      <c r="H62" s="65"/>
      <c r="I62" s="76"/>
      <c r="J62" s="99"/>
      <c r="K62" s="66"/>
      <c r="L62" s="65"/>
      <c r="M62" s="65"/>
    </row>
    <row r="63" spans="1:13" ht="26" customHeight="1" x14ac:dyDescent="0.2">
      <c r="A63" s="73"/>
      <c r="B63" s="73"/>
      <c r="C63" s="73"/>
      <c r="D63" s="33" t="str">
        <f>HYPERLINK("https://www.capitol.hawaii.gov/hrscurrent/Vol05_Ch0261-0319/HRS0302A/HRS_0302A-1608.htm","§302A-1608")</f>
        <v>§302A-1608</v>
      </c>
      <c r="E63" s="62"/>
      <c r="F63" s="73"/>
      <c r="G63" s="73"/>
      <c r="H63" s="62"/>
      <c r="I63" s="68"/>
      <c r="J63" s="99"/>
      <c r="K63" s="64"/>
      <c r="L63" s="62"/>
      <c r="M63" s="62"/>
    </row>
    <row r="64" spans="1:13" ht="15.75" customHeight="1" x14ac:dyDescent="0.2">
      <c r="A64" s="75">
        <v>171</v>
      </c>
      <c r="B64" s="72">
        <v>2016</v>
      </c>
      <c r="C64" s="72" t="s">
        <v>11</v>
      </c>
      <c r="D64" s="33" t="str">
        <f>HYPERLINK("https://www.capitol.hawaii.gov/hrscurrent/Vol03_Ch0121-0200D/HRS0155/HRS_0155-0031.htm","§155-31")</f>
        <v>§155-31</v>
      </c>
      <c r="E64" s="61" t="s">
        <v>11</v>
      </c>
      <c r="F64" s="72" t="s">
        <v>196</v>
      </c>
      <c r="G64" s="75" t="s">
        <v>241</v>
      </c>
      <c r="H64" s="61" t="s">
        <v>242</v>
      </c>
      <c r="I64" s="67" t="s">
        <v>22</v>
      </c>
      <c r="J64" s="99" t="s">
        <v>1244</v>
      </c>
      <c r="K64" s="63" t="s">
        <v>243</v>
      </c>
      <c r="L64" s="61" t="s">
        <v>244</v>
      </c>
      <c r="M64" s="61" t="s">
        <v>245</v>
      </c>
    </row>
    <row r="65" spans="1:13" ht="17" x14ac:dyDescent="0.2">
      <c r="A65" s="74"/>
      <c r="B65" s="74"/>
      <c r="C65" s="74"/>
      <c r="D65" s="33" t="str">
        <f>HYPERLINK("https://www.capitol.hawaii.gov/hrscurrent/Vol03_Ch0121-0200D/HRS0155/HRS_0155-0032.htm","§155-32")</f>
        <v>§155-32</v>
      </c>
      <c r="E65" s="65"/>
      <c r="F65" s="74"/>
      <c r="G65" s="74"/>
      <c r="H65" s="65"/>
      <c r="I65" s="76"/>
      <c r="J65" s="99"/>
      <c r="K65" s="66"/>
      <c r="L65" s="65"/>
      <c r="M65" s="65"/>
    </row>
    <row r="66" spans="1:13" ht="17" x14ac:dyDescent="0.2">
      <c r="A66" s="74"/>
      <c r="B66" s="74"/>
      <c r="C66" s="74"/>
      <c r="D66" s="33" t="str">
        <f>HYPERLINK("https://www.capitol.hawaii.gov/hrscurrent/Vol03_Ch0121-0200D/HRS0155/HRS_0155-0033.htm","§155-33")</f>
        <v>§155-33</v>
      </c>
      <c r="E66" s="65"/>
      <c r="F66" s="74"/>
      <c r="G66" s="74"/>
      <c r="H66" s="65"/>
      <c r="I66" s="76"/>
      <c r="J66" s="99"/>
      <c r="K66" s="66"/>
      <c r="L66" s="65"/>
      <c r="M66" s="65"/>
    </row>
    <row r="67" spans="1:13" ht="17" x14ac:dyDescent="0.2">
      <c r="A67" s="73"/>
      <c r="B67" s="73"/>
      <c r="C67" s="73"/>
      <c r="D67" s="33" t="str">
        <f>HYPERLINK("https://www.capitol.hawaii.gov/hrscurrent/Vol03_Ch0121-0200D/HRS0155/HRS_0155-0034.htm","§155‑34")</f>
        <v>§155‑34</v>
      </c>
      <c r="E67" s="62"/>
      <c r="F67" s="73"/>
      <c r="G67" s="73"/>
      <c r="H67" s="62"/>
      <c r="I67" s="68"/>
      <c r="J67" s="99"/>
      <c r="K67" s="64"/>
      <c r="L67" s="62"/>
      <c r="M67" s="62"/>
    </row>
    <row r="68" spans="1:13" ht="15.75" customHeight="1" x14ac:dyDescent="0.2">
      <c r="A68" s="75">
        <v>173</v>
      </c>
      <c r="B68" s="72">
        <v>2016</v>
      </c>
      <c r="C68" s="72" t="s">
        <v>11</v>
      </c>
      <c r="D68" s="33" t="str">
        <f>HYPERLINK("https://www.capitol.hawaii.gov/hrscurrent/Vol04_Ch0201-0257/HRS0205/HRS_0205-0002.htm","§205-2")</f>
        <v>§205-2</v>
      </c>
      <c r="E68" s="61" t="s">
        <v>11</v>
      </c>
      <c r="F68" s="72" t="s">
        <v>12</v>
      </c>
      <c r="G68" s="75" t="s">
        <v>246</v>
      </c>
      <c r="H68" s="61" t="s">
        <v>247</v>
      </c>
      <c r="I68" s="67"/>
      <c r="J68" s="99" t="s">
        <v>1245</v>
      </c>
      <c r="K68" s="63" t="s">
        <v>248</v>
      </c>
      <c r="L68" s="61" t="s">
        <v>249</v>
      </c>
      <c r="M68" s="61" t="s">
        <v>250</v>
      </c>
    </row>
    <row r="69" spans="1:13" ht="17" x14ac:dyDescent="0.2">
      <c r="A69" s="73"/>
      <c r="B69" s="73"/>
      <c r="C69" s="73"/>
      <c r="D69" s="33" t="str">
        <f>HYPERLINK("https://www.capitol.hawaii.gov/hrscurrent/Vol04_Ch0201-0257/HRS0205/HRS_0205-0004_0005.htm","§205-4.5")</f>
        <v>§205-4.5</v>
      </c>
      <c r="E69" s="62"/>
      <c r="F69" s="73"/>
      <c r="G69" s="73"/>
      <c r="H69" s="62"/>
      <c r="I69" s="68"/>
      <c r="J69" s="99"/>
      <c r="K69" s="64"/>
      <c r="L69" s="62"/>
      <c r="M69" s="62"/>
    </row>
    <row r="70" spans="1:13" ht="221" x14ac:dyDescent="0.2">
      <c r="A70" s="30">
        <v>176</v>
      </c>
      <c r="B70" s="31">
        <v>2016</v>
      </c>
      <c r="C70" s="31" t="s">
        <v>11</v>
      </c>
      <c r="D70" s="33" t="str">
        <f>HYPERLINK("https://www.capitol.hawaii.gov/hrscurrent/Vol05_Ch0261-0319/HRS0302A/HRS_0302A-1510.htm","§302A-1510")</f>
        <v>§302A-1510</v>
      </c>
      <c r="E70" s="4" t="s">
        <v>11</v>
      </c>
      <c r="F70" s="31" t="s">
        <v>12</v>
      </c>
      <c r="G70" s="30" t="s">
        <v>251</v>
      </c>
      <c r="H70" s="4" t="s">
        <v>252</v>
      </c>
      <c r="I70" s="15" t="s">
        <v>22</v>
      </c>
      <c r="J70" s="100" t="s">
        <v>844</v>
      </c>
      <c r="K70" s="12" t="s">
        <v>253</v>
      </c>
      <c r="L70" s="4" t="s">
        <v>254</v>
      </c>
      <c r="M70" s="4" t="s">
        <v>255</v>
      </c>
    </row>
    <row r="71" spans="1:13" ht="34" x14ac:dyDescent="0.2">
      <c r="A71" s="30">
        <v>195</v>
      </c>
      <c r="B71" s="31">
        <v>2016</v>
      </c>
      <c r="C71" s="31" t="s">
        <v>11</v>
      </c>
      <c r="D71" s="4" t="s">
        <v>11</v>
      </c>
      <c r="E71" s="4" t="s">
        <v>11</v>
      </c>
      <c r="F71" s="31" t="s">
        <v>57</v>
      </c>
      <c r="G71" s="30" t="s">
        <v>256</v>
      </c>
      <c r="H71" s="4" t="s">
        <v>257</v>
      </c>
      <c r="I71" s="15" t="s">
        <v>22</v>
      </c>
      <c r="J71" s="100" t="s">
        <v>1246</v>
      </c>
      <c r="K71" s="12" t="s">
        <v>258</v>
      </c>
      <c r="L71" s="4" t="s">
        <v>259</v>
      </c>
      <c r="M71" s="4" t="s">
        <v>25</v>
      </c>
    </row>
    <row r="72" spans="1:13" ht="34" x14ac:dyDescent="0.2">
      <c r="A72" s="30">
        <v>196</v>
      </c>
      <c r="B72" s="31">
        <v>2016</v>
      </c>
      <c r="C72" s="31" t="s">
        <v>11</v>
      </c>
      <c r="D72" s="4" t="s">
        <v>11</v>
      </c>
      <c r="E72" s="4" t="s">
        <v>11</v>
      </c>
      <c r="F72" s="31" t="s">
        <v>57</v>
      </c>
      <c r="G72" s="30" t="s">
        <v>260</v>
      </c>
      <c r="H72" s="4" t="s">
        <v>261</v>
      </c>
      <c r="I72" s="15" t="s">
        <v>22</v>
      </c>
      <c r="J72" s="100" t="s">
        <v>970</v>
      </c>
      <c r="K72" s="12" t="s">
        <v>262</v>
      </c>
      <c r="L72" s="4" t="s">
        <v>263</v>
      </c>
      <c r="M72" s="4" t="s">
        <v>264</v>
      </c>
    </row>
    <row r="73" spans="1:13" ht="26" customHeight="1" x14ac:dyDescent="0.2">
      <c r="A73" s="75">
        <v>244</v>
      </c>
      <c r="B73" s="72">
        <v>2016</v>
      </c>
      <c r="C73" s="72" t="s">
        <v>43</v>
      </c>
      <c r="D73" s="33" t="str">
        <f>HYPERLINK("https://www.capitol.hawaii.gov/hrscurrent/Vol06_Ch0321-0344/HRS0342L/HRS_0342L-0061.htm","§342L-61")</f>
        <v>§342L-61</v>
      </c>
      <c r="E73" s="61" t="s">
        <v>11</v>
      </c>
      <c r="F73" s="72" t="s">
        <v>50</v>
      </c>
      <c r="G73" s="75" t="s">
        <v>265</v>
      </c>
      <c r="H73" s="61" t="s">
        <v>266</v>
      </c>
      <c r="I73" s="67" t="s">
        <v>22</v>
      </c>
      <c r="J73" s="99" t="s">
        <v>1215</v>
      </c>
      <c r="K73" s="63" t="s">
        <v>267</v>
      </c>
      <c r="L73" s="61" t="s">
        <v>268</v>
      </c>
      <c r="M73" s="61" t="s">
        <v>269</v>
      </c>
    </row>
    <row r="74" spans="1:13" ht="26" customHeight="1" x14ac:dyDescent="0.2">
      <c r="A74" s="73"/>
      <c r="B74" s="73"/>
      <c r="C74" s="73"/>
      <c r="D74" s="33" t="str">
        <f>HYPERLINK("https://www.capitol.hawaii.gov/hrscurrent/Vol06_Ch0321-0344/HRS0342L/HRS_0342L-0062.htm","§342L-62")</f>
        <v>§342L-62</v>
      </c>
      <c r="E74" s="62"/>
      <c r="F74" s="73"/>
      <c r="G74" s="73"/>
      <c r="H74" s="62"/>
      <c r="I74" s="68"/>
      <c r="J74" s="99"/>
      <c r="K74" s="64"/>
      <c r="L74" s="62"/>
      <c r="M74" s="62"/>
    </row>
    <row r="75" spans="1:13" ht="34" x14ac:dyDescent="0.2">
      <c r="A75" s="30">
        <v>248</v>
      </c>
      <c r="B75" s="31">
        <v>2016</v>
      </c>
      <c r="C75" s="31" t="s">
        <v>11</v>
      </c>
      <c r="D75" s="33" t="str">
        <f>HYPERLINK("https://www.capitol.hawaii.gov/session2016/bills/GM1357_.PDF","§342D-50.5")</f>
        <v>§342D-50.5</v>
      </c>
      <c r="E75" s="4" t="s">
        <v>11</v>
      </c>
      <c r="F75" s="31" t="s">
        <v>12</v>
      </c>
      <c r="G75" s="30" t="s">
        <v>270</v>
      </c>
      <c r="H75" s="4" t="s">
        <v>271</v>
      </c>
      <c r="I75" s="15"/>
      <c r="J75" s="100" t="s">
        <v>1247</v>
      </c>
      <c r="K75" s="12" t="s">
        <v>272</v>
      </c>
      <c r="L75" s="4" t="s">
        <v>273</v>
      </c>
      <c r="M75" s="4" t="s">
        <v>274</v>
      </c>
    </row>
    <row r="76" spans="1:13" ht="51" x14ac:dyDescent="0.2">
      <c r="A76" s="30">
        <v>259</v>
      </c>
      <c r="B76" s="31">
        <v>2016</v>
      </c>
      <c r="C76" s="31" t="s">
        <v>11</v>
      </c>
      <c r="D76" s="4" t="s">
        <v>11</v>
      </c>
      <c r="E76" s="4" t="s">
        <v>11</v>
      </c>
      <c r="F76" s="31" t="s">
        <v>12</v>
      </c>
      <c r="G76" s="30" t="s">
        <v>275</v>
      </c>
      <c r="H76" s="4" t="s">
        <v>276</v>
      </c>
      <c r="I76" s="22"/>
      <c r="J76" s="100" t="s">
        <v>1248</v>
      </c>
      <c r="K76" s="12" t="s">
        <v>277</v>
      </c>
      <c r="L76" s="4" t="s">
        <v>278</v>
      </c>
      <c r="M76" s="4" t="s">
        <v>279</v>
      </c>
    </row>
    <row r="77" spans="1:13" ht="51" x14ac:dyDescent="0.2">
      <c r="A77" s="30">
        <v>8</v>
      </c>
      <c r="B77" s="31">
        <v>2015</v>
      </c>
      <c r="C77" s="31" t="s">
        <v>11</v>
      </c>
      <c r="D77" s="34" t="str">
        <f>HYPERLINK("https://www.capitol.hawaii.gov/hrscurrent/Vol05_Ch0261-0319/HRS0269/HRS_0269-0015.htm","§269-15")</f>
        <v>§269-15</v>
      </c>
      <c r="E77" s="4" t="s">
        <v>11</v>
      </c>
      <c r="F77" s="31" t="s">
        <v>12</v>
      </c>
      <c r="G77" s="30" t="s">
        <v>280</v>
      </c>
      <c r="H77" s="4" t="s">
        <v>281</v>
      </c>
      <c r="I77" s="15"/>
      <c r="J77" s="100" t="s">
        <v>1180</v>
      </c>
      <c r="K77" s="12" t="s">
        <v>282</v>
      </c>
      <c r="L77" s="4" t="s">
        <v>283</v>
      </c>
      <c r="M77" s="4" t="s">
        <v>138</v>
      </c>
    </row>
    <row r="78" spans="1:13" ht="51" x14ac:dyDescent="0.2">
      <c r="A78" s="30">
        <v>38</v>
      </c>
      <c r="B78" s="31">
        <v>2015</v>
      </c>
      <c r="C78" s="31" t="s">
        <v>11</v>
      </c>
      <c r="D78" s="35" t="str">
        <f>HYPERLINK("https://www.capitol.hawaii.gov/hrscurrent/Vol04_Ch0201-0257/HRS0226/HRS_0226-0002.htm","§226-2")</f>
        <v>§226-2</v>
      </c>
      <c r="E78" s="4" t="s">
        <v>11</v>
      </c>
      <c r="F78" s="31" t="s">
        <v>12</v>
      </c>
      <c r="G78" s="30" t="s">
        <v>284</v>
      </c>
      <c r="H78" s="4" t="s">
        <v>285</v>
      </c>
      <c r="I78" s="15"/>
      <c r="J78" s="100" t="s">
        <v>844</v>
      </c>
      <c r="K78" s="12" t="s">
        <v>286</v>
      </c>
      <c r="L78" s="4" t="s">
        <v>287</v>
      </c>
      <c r="M78" s="4" t="s">
        <v>288</v>
      </c>
    </row>
    <row r="79" spans="1:13" ht="51" x14ac:dyDescent="0.2">
      <c r="A79" s="30">
        <v>68</v>
      </c>
      <c r="B79" s="31">
        <v>2015</v>
      </c>
      <c r="C79" s="31" t="s">
        <v>11</v>
      </c>
      <c r="D79" s="4" t="s">
        <v>11</v>
      </c>
      <c r="E79" s="4" t="s">
        <v>289</v>
      </c>
      <c r="F79" s="31" t="s">
        <v>64</v>
      </c>
      <c r="G79" s="30" t="s">
        <v>290</v>
      </c>
      <c r="H79" s="4" t="s">
        <v>291</v>
      </c>
      <c r="I79" s="15" t="s">
        <v>22</v>
      </c>
      <c r="J79" s="100" t="s">
        <v>1249</v>
      </c>
      <c r="K79" s="12" t="s">
        <v>292</v>
      </c>
      <c r="L79" s="4" t="s">
        <v>293</v>
      </c>
      <c r="M79" s="4" t="s">
        <v>294</v>
      </c>
    </row>
    <row r="80" spans="1:13" ht="68" x14ac:dyDescent="0.2">
      <c r="A80" s="30">
        <v>74</v>
      </c>
      <c r="B80" s="31">
        <v>2015</v>
      </c>
      <c r="C80" s="31" t="s">
        <v>11</v>
      </c>
      <c r="D80" s="4" t="s">
        <v>11</v>
      </c>
      <c r="E80" s="4" t="s">
        <v>295</v>
      </c>
      <c r="F80" s="31" t="s">
        <v>12</v>
      </c>
      <c r="G80" s="30" t="s">
        <v>296</v>
      </c>
      <c r="H80" s="4" t="s">
        <v>297</v>
      </c>
      <c r="I80" s="15" t="s">
        <v>22</v>
      </c>
      <c r="J80" s="100" t="s">
        <v>1250</v>
      </c>
      <c r="K80" s="12" t="s">
        <v>298</v>
      </c>
      <c r="L80" s="4" t="s">
        <v>299</v>
      </c>
      <c r="M80" s="4" t="s">
        <v>294</v>
      </c>
    </row>
    <row r="81" spans="1:13" ht="119" x14ac:dyDescent="0.2">
      <c r="A81" s="30">
        <v>75</v>
      </c>
      <c r="B81" s="31">
        <v>2015</v>
      </c>
      <c r="C81" s="31" t="s">
        <v>11</v>
      </c>
      <c r="D81" s="4" t="s">
        <v>11</v>
      </c>
      <c r="E81" s="4" t="s">
        <v>11</v>
      </c>
      <c r="F81" s="31" t="s">
        <v>12</v>
      </c>
      <c r="G81" s="30" t="s">
        <v>300</v>
      </c>
      <c r="H81" s="4" t="s">
        <v>301</v>
      </c>
      <c r="I81" s="15" t="s">
        <v>22</v>
      </c>
      <c r="J81" s="100" t="s">
        <v>1251</v>
      </c>
      <c r="K81" s="12" t="s">
        <v>302</v>
      </c>
      <c r="L81" s="4" t="s">
        <v>303</v>
      </c>
      <c r="M81" s="4" t="s">
        <v>304</v>
      </c>
    </row>
    <row r="82" spans="1:13" ht="41.75" customHeight="1" x14ac:dyDescent="0.2">
      <c r="A82" s="75">
        <v>97</v>
      </c>
      <c r="B82" s="72">
        <v>2015</v>
      </c>
      <c r="C82" s="72" t="s">
        <v>11</v>
      </c>
      <c r="D82" s="36" t="str">
        <f>HYPERLINK("https://www.capitol.hawaii.gov/hrscurrent/Vol05_Ch0261-0319/HRS0269/HRS_0269-0092.htm","§269-92")</f>
        <v>§269-92</v>
      </c>
      <c r="E82" s="61" t="s">
        <v>11</v>
      </c>
      <c r="F82" s="72" t="s">
        <v>12</v>
      </c>
      <c r="G82" s="75" t="s">
        <v>305</v>
      </c>
      <c r="H82" s="61" t="s">
        <v>306</v>
      </c>
      <c r="I82" s="67"/>
      <c r="J82" s="99" t="s">
        <v>1252</v>
      </c>
      <c r="K82" s="63" t="s">
        <v>307</v>
      </c>
      <c r="L82" s="61" t="s">
        <v>308</v>
      </c>
      <c r="M82" s="61" t="s">
        <v>25</v>
      </c>
    </row>
    <row r="83" spans="1:13" ht="44" customHeight="1" x14ac:dyDescent="0.2">
      <c r="A83" s="73"/>
      <c r="B83" s="73"/>
      <c r="C83" s="73"/>
      <c r="D83" s="34" t="str">
        <f>HYPERLINK("https://www.capitol.hawaii.gov/hrscurrent/Vol05_Ch0261-0319/HRS0269/HRS_0269-0095.htm","§269-95")</f>
        <v>§269-95</v>
      </c>
      <c r="E83" s="62"/>
      <c r="F83" s="73"/>
      <c r="G83" s="73"/>
      <c r="H83" s="62"/>
      <c r="I83" s="68"/>
      <c r="J83" s="99"/>
      <c r="K83" s="64"/>
      <c r="L83" s="62"/>
      <c r="M83" s="62"/>
    </row>
    <row r="84" spans="1:13" ht="68" x14ac:dyDescent="0.2">
      <c r="A84" s="30">
        <v>98</v>
      </c>
      <c r="B84" s="31">
        <v>2015</v>
      </c>
      <c r="C84" s="31" t="s">
        <v>11</v>
      </c>
      <c r="D84" s="29" t="str">
        <f>HYPERLINK("https://www.capitol.hawaii.gov/hrscurrent/Vol04_Ch0201-0257/HRS0206M/HRS_0206M-0023.htm","§206M-23")</f>
        <v>§206M-23</v>
      </c>
      <c r="E84" s="4" t="s">
        <v>11</v>
      </c>
      <c r="F84" s="31" t="s">
        <v>12</v>
      </c>
      <c r="G84" s="30" t="s">
        <v>309</v>
      </c>
      <c r="H84" s="4" t="s">
        <v>310</v>
      </c>
      <c r="I84" s="15"/>
      <c r="J84" s="100" t="s">
        <v>844</v>
      </c>
      <c r="K84" s="12" t="s">
        <v>311</v>
      </c>
      <c r="L84" s="4" t="s">
        <v>312</v>
      </c>
      <c r="M84" s="4" t="s">
        <v>313</v>
      </c>
    </row>
    <row r="85" spans="1:13" ht="34" x14ac:dyDescent="0.2">
      <c r="A85" s="30">
        <v>99</v>
      </c>
      <c r="B85" s="31">
        <v>2015</v>
      </c>
      <c r="C85" s="31" t="s">
        <v>11</v>
      </c>
      <c r="D85" s="29" t="str">
        <f>HYPERLINK("https://www.capitol.hawaii.gov/hrscurrent/Vol05_Ch0261-0319/HRS0304A/HRS_0304A-0119.htm","§304A-119")</f>
        <v>§304A-119</v>
      </c>
      <c r="E85" s="4" t="s">
        <v>11</v>
      </c>
      <c r="F85" s="31" t="s">
        <v>12</v>
      </c>
      <c r="G85" s="30" t="s">
        <v>314</v>
      </c>
      <c r="H85" s="4" t="s">
        <v>315</v>
      </c>
      <c r="I85" s="15" t="s">
        <v>22</v>
      </c>
      <c r="J85" s="100" t="s">
        <v>844</v>
      </c>
      <c r="K85" s="12" t="s">
        <v>316</v>
      </c>
      <c r="L85" s="4" t="s">
        <v>317</v>
      </c>
      <c r="M85" s="4" t="s">
        <v>318</v>
      </c>
    </row>
    <row r="86" spans="1:13" ht="51" x14ac:dyDescent="0.2">
      <c r="A86" s="30">
        <v>100</v>
      </c>
      <c r="B86" s="31">
        <v>2015</v>
      </c>
      <c r="C86" s="31" t="s">
        <v>11</v>
      </c>
      <c r="D86" s="29" t="str">
        <f>HYPERLINK("https://www.capitol.hawaii.gov/hrscurrent/Vol05_Ch0261-0319/HRS0269/HRS_0269-0027_0004.htm","§269-27.4")</f>
        <v>§269-27.4</v>
      </c>
      <c r="E86" s="4" t="s">
        <v>11</v>
      </c>
      <c r="F86" s="31" t="s">
        <v>12</v>
      </c>
      <c r="G86" s="30" t="s">
        <v>319</v>
      </c>
      <c r="H86" s="4" t="s">
        <v>320</v>
      </c>
      <c r="I86" s="15"/>
      <c r="J86" s="100" t="s">
        <v>844</v>
      </c>
      <c r="K86" s="12" t="s">
        <v>321</v>
      </c>
      <c r="L86" s="4" t="s">
        <v>322</v>
      </c>
      <c r="M86" s="4" t="s">
        <v>323</v>
      </c>
    </row>
    <row r="87" spans="1:13" ht="51" x14ac:dyDescent="0.2">
      <c r="A87" s="30">
        <v>129</v>
      </c>
      <c r="B87" s="31">
        <v>2015</v>
      </c>
      <c r="C87" s="31" t="s">
        <v>11</v>
      </c>
      <c r="D87" s="29" t="str">
        <f>HYPERLINK("https://www.capitol.hawaii.gov/hrscurrent/Vol03_Ch0121-0200D/HRS0127A/HRS_0127A-0016.htm","§127A-16")</f>
        <v>§127A-16</v>
      </c>
      <c r="E87" s="4" t="s">
        <v>11</v>
      </c>
      <c r="F87" s="31" t="s">
        <v>81</v>
      </c>
      <c r="G87" s="30" t="s">
        <v>324</v>
      </c>
      <c r="H87" s="4" t="s">
        <v>325</v>
      </c>
      <c r="I87" s="15" t="s">
        <v>22</v>
      </c>
      <c r="J87" s="100" t="s">
        <v>1253</v>
      </c>
      <c r="K87" s="12" t="s">
        <v>326</v>
      </c>
      <c r="L87" s="4" t="s">
        <v>327</v>
      </c>
      <c r="M87" s="4" t="s">
        <v>328</v>
      </c>
    </row>
    <row r="88" spans="1:13" ht="15.75" customHeight="1" x14ac:dyDescent="0.2">
      <c r="A88" s="75">
        <v>132</v>
      </c>
      <c r="B88" s="72">
        <v>2015</v>
      </c>
      <c r="C88" s="72" t="s">
        <v>11</v>
      </c>
      <c r="D88" s="36" t="str">
        <f>HYPERLINK("https://www.capitol.hawaii.gov/hrscurrent/Vol05_Ch0261-0319/HRS0279D/HRS_0279D-0001.htm","§279D-1")</f>
        <v>§279D-1</v>
      </c>
      <c r="E88" s="61" t="s">
        <v>43</v>
      </c>
      <c r="F88" s="72" t="s">
        <v>57</v>
      </c>
      <c r="G88" s="75" t="s">
        <v>329</v>
      </c>
      <c r="H88" s="61" t="s">
        <v>330</v>
      </c>
      <c r="I88" s="67" t="s">
        <v>22</v>
      </c>
      <c r="J88" s="99" t="s">
        <v>1220</v>
      </c>
      <c r="K88" s="63" t="s">
        <v>331</v>
      </c>
      <c r="L88" s="61" t="s">
        <v>332</v>
      </c>
      <c r="M88" s="61" t="s">
        <v>333</v>
      </c>
    </row>
    <row r="89" spans="1:13" ht="17" x14ac:dyDescent="0.2">
      <c r="A89" s="74"/>
      <c r="B89" s="74"/>
      <c r="C89" s="74"/>
      <c r="D89" s="35" t="str">
        <f>HYPERLINK("https://www.capitol.hawaii.gov/hrscurrent/Vol05_Ch0261-0319/HRS0279D/HRS_0279D-0002.htm","§279D-2")</f>
        <v>§279D-2</v>
      </c>
      <c r="E89" s="65"/>
      <c r="F89" s="74"/>
      <c r="G89" s="74"/>
      <c r="H89" s="65"/>
      <c r="I89" s="76"/>
      <c r="J89" s="99"/>
      <c r="K89" s="66"/>
      <c r="L89" s="65"/>
      <c r="M89" s="65"/>
    </row>
    <row r="90" spans="1:13" ht="17" x14ac:dyDescent="0.2">
      <c r="A90" s="74"/>
      <c r="B90" s="74"/>
      <c r="C90" s="74"/>
      <c r="D90" s="35" t="str">
        <f>HYPERLINK("https://www.capitol.hawaii.gov/hrscurrent/Vol05_Ch0261-0319/HRS0279D/HRS_0279D-0003.htm","§279D-3")</f>
        <v>§279D-3</v>
      </c>
      <c r="E90" s="65"/>
      <c r="F90" s="74"/>
      <c r="G90" s="74"/>
      <c r="H90" s="65"/>
      <c r="I90" s="76"/>
      <c r="J90" s="99"/>
      <c r="K90" s="66"/>
      <c r="L90" s="65"/>
      <c r="M90" s="65"/>
    </row>
    <row r="91" spans="1:13" ht="17" x14ac:dyDescent="0.2">
      <c r="A91" s="74"/>
      <c r="B91" s="74"/>
      <c r="C91" s="74"/>
      <c r="D91" s="35" t="str">
        <f>HYPERLINK("https://www.capitol.hawaii.gov/hrscurrent/Vol05_Ch0261-0319/HRS0279D/HRS_0279D-0004.htm","§279D-4")</f>
        <v>§279D-4</v>
      </c>
      <c r="E91" s="65"/>
      <c r="F91" s="74"/>
      <c r="G91" s="74"/>
      <c r="H91" s="65"/>
      <c r="I91" s="76"/>
      <c r="J91" s="99"/>
      <c r="K91" s="66"/>
      <c r="L91" s="65"/>
      <c r="M91" s="65"/>
    </row>
    <row r="92" spans="1:13" ht="17" x14ac:dyDescent="0.2">
      <c r="A92" s="74"/>
      <c r="B92" s="74"/>
      <c r="C92" s="74"/>
      <c r="D92" s="35" t="str">
        <f>HYPERLINK("https://www.capitol.hawaii.gov/hrscurrent/Vol05_Ch0261-0319/HRS0279D/HRS_0279D-0005.htm","§279D-5")</f>
        <v>§279D-5</v>
      </c>
      <c r="E92" s="65"/>
      <c r="F92" s="74"/>
      <c r="G92" s="74"/>
      <c r="H92" s="65"/>
      <c r="I92" s="76"/>
      <c r="J92" s="99"/>
      <c r="K92" s="66"/>
      <c r="L92" s="65"/>
      <c r="M92" s="65"/>
    </row>
    <row r="93" spans="1:13" ht="17" x14ac:dyDescent="0.2">
      <c r="A93" s="74"/>
      <c r="B93" s="74"/>
      <c r="C93" s="74"/>
      <c r="D93" s="35" t="str">
        <f>HYPERLINK("https://www.capitol.hawaii.gov/hrscurrent/Vol05_Ch0261-0319/HRS0279D/HRS_0279D-0006.htm","§279D-6")</f>
        <v>§279D-6</v>
      </c>
      <c r="E93" s="65"/>
      <c r="F93" s="74"/>
      <c r="G93" s="74"/>
      <c r="H93" s="65"/>
      <c r="I93" s="76"/>
      <c r="J93" s="99"/>
      <c r="K93" s="66"/>
      <c r="L93" s="65"/>
      <c r="M93" s="65"/>
    </row>
    <row r="94" spans="1:13" ht="17" x14ac:dyDescent="0.2">
      <c r="A94" s="74"/>
      <c r="B94" s="74"/>
      <c r="C94" s="74"/>
      <c r="D94" s="35" t="str">
        <f>HYPERLINK("https://www.capitol.hawaii.gov/hrscurrent/Vol05_Ch0261-0319/HRS0279D/HRS_0279D-0007.htm","§279D-7")</f>
        <v>§279D-7</v>
      </c>
      <c r="E94" s="65"/>
      <c r="F94" s="74"/>
      <c r="G94" s="74"/>
      <c r="H94" s="65"/>
      <c r="I94" s="76"/>
      <c r="J94" s="99"/>
      <c r="K94" s="66"/>
      <c r="L94" s="65"/>
      <c r="M94" s="65"/>
    </row>
    <row r="95" spans="1:13" ht="17" x14ac:dyDescent="0.2">
      <c r="A95" s="74"/>
      <c r="B95" s="74"/>
      <c r="C95" s="74"/>
      <c r="D95" s="35" t="str">
        <f>HYPERLINK("https://www.capitol.hawaii.gov/hrscurrent/Vol05_Ch0261-0319/HRS0279D/HRS_0279D-0008.htm","§279D-8")</f>
        <v>§279D-8</v>
      </c>
      <c r="E95" s="65"/>
      <c r="F95" s="74"/>
      <c r="G95" s="74"/>
      <c r="H95" s="65"/>
      <c r="I95" s="76"/>
      <c r="J95" s="99"/>
      <c r="K95" s="66"/>
      <c r="L95" s="65"/>
      <c r="M95" s="65"/>
    </row>
    <row r="96" spans="1:13" ht="17" x14ac:dyDescent="0.2">
      <c r="A96" s="74"/>
      <c r="B96" s="74"/>
      <c r="C96" s="74"/>
      <c r="D96" s="35" t="str">
        <f>HYPERLINK("https://www.capitol.hawaii.gov/hrscurrent/Vol05_Ch0261-0319/HRS0279D/HRS_0279D-0009.htm","§279D-9")</f>
        <v>§279D-9</v>
      </c>
      <c r="E96" s="65"/>
      <c r="F96" s="74"/>
      <c r="G96" s="74"/>
      <c r="H96" s="65"/>
      <c r="I96" s="76"/>
      <c r="J96" s="99"/>
      <c r="K96" s="66"/>
      <c r="L96" s="65"/>
      <c r="M96" s="65"/>
    </row>
    <row r="97" spans="1:13" ht="17" x14ac:dyDescent="0.2">
      <c r="A97" s="74"/>
      <c r="B97" s="74"/>
      <c r="C97" s="74"/>
      <c r="D97" s="35" t="str">
        <f>HYPERLINK("https://www.capitol.hawaii.gov/hrscurrent/Vol05_Ch0261-0319/HRS0279D/HRS_0279D-0010.htm","§279D-10")</f>
        <v>§279D-10</v>
      </c>
      <c r="E97" s="65"/>
      <c r="F97" s="74"/>
      <c r="G97" s="74"/>
      <c r="H97" s="65"/>
      <c r="I97" s="76"/>
      <c r="J97" s="99"/>
      <c r="K97" s="66"/>
      <c r="L97" s="65"/>
      <c r="M97" s="65"/>
    </row>
    <row r="98" spans="1:13" ht="17" x14ac:dyDescent="0.2">
      <c r="A98" s="74"/>
      <c r="B98" s="74"/>
      <c r="C98" s="74"/>
      <c r="D98" s="35" t="str">
        <f>HYPERLINK("https://www.capitol.hawaii.gov/hrscurrent/Vol05_Ch0261-0319/HRS0279D/HRS_0279D-0011.htm","§279D-11")</f>
        <v>§279D-11</v>
      </c>
      <c r="E98" s="65"/>
      <c r="F98" s="74"/>
      <c r="G98" s="74"/>
      <c r="H98" s="65"/>
      <c r="I98" s="76"/>
      <c r="J98" s="99"/>
      <c r="K98" s="66"/>
      <c r="L98" s="65"/>
      <c r="M98" s="65"/>
    </row>
    <row r="99" spans="1:13" ht="17" x14ac:dyDescent="0.2">
      <c r="A99" s="73"/>
      <c r="B99" s="73"/>
      <c r="C99" s="73"/>
      <c r="D99" s="29" t="str">
        <f>HYPERLINK("https://www.capitol.hawaii.gov/hrscurrent/Vol05_Ch0261-0319/HRS0279A/HRS_0279A-0008.htm","§279A-8")</f>
        <v>§279A-8</v>
      </c>
      <c r="E99" s="62"/>
      <c r="F99" s="73"/>
      <c r="G99" s="73"/>
      <c r="H99" s="62"/>
      <c r="I99" s="68"/>
      <c r="J99" s="99"/>
      <c r="K99" s="64"/>
      <c r="L99" s="62"/>
      <c r="M99" s="62"/>
    </row>
    <row r="100" spans="1:13" ht="51" x14ac:dyDescent="0.2">
      <c r="A100" s="30">
        <v>143</v>
      </c>
      <c r="B100" s="31">
        <v>2015</v>
      </c>
      <c r="C100" s="31" t="s">
        <v>11</v>
      </c>
      <c r="D100" s="4" t="s">
        <v>11</v>
      </c>
      <c r="E100" s="4" t="s">
        <v>11</v>
      </c>
      <c r="F100" s="31" t="s">
        <v>81</v>
      </c>
      <c r="G100" s="30" t="s">
        <v>334</v>
      </c>
      <c r="H100" s="4" t="s">
        <v>335</v>
      </c>
      <c r="I100" s="15" t="s">
        <v>22</v>
      </c>
      <c r="J100" s="100" t="s">
        <v>1254</v>
      </c>
      <c r="K100" s="12" t="s">
        <v>336</v>
      </c>
      <c r="L100" s="4" t="s">
        <v>337</v>
      </c>
      <c r="M100" s="4" t="s">
        <v>338</v>
      </c>
    </row>
    <row r="101" spans="1:13" ht="51" x14ac:dyDescent="0.2">
      <c r="A101" s="30">
        <v>159</v>
      </c>
      <c r="B101" s="31">
        <v>2015</v>
      </c>
      <c r="C101" s="31" t="s">
        <v>11</v>
      </c>
      <c r="D101" s="4" t="s">
        <v>11</v>
      </c>
      <c r="E101" s="4" t="s">
        <v>11</v>
      </c>
      <c r="F101" s="31" t="s">
        <v>12</v>
      </c>
      <c r="G101" s="30" t="s">
        <v>339</v>
      </c>
      <c r="H101" s="4" t="s">
        <v>340</v>
      </c>
      <c r="I101" s="15" t="s">
        <v>22</v>
      </c>
      <c r="J101" s="100" t="s">
        <v>844</v>
      </c>
      <c r="K101" s="12" t="s">
        <v>341</v>
      </c>
      <c r="L101" s="4" t="s">
        <v>342</v>
      </c>
      <c r="M101" s="4" t="s">
        <v>343</v>
      </c>
    </row>
    <row r="102" spans="1:13" ht="85" x14ac:dyDescent="0.2">
      <c r="A102" s="30">
        <v>161</v>
      </c>
      <c r="B102" s="31">
        <v>2015</v>
      </c>
      <c r="C102" s="31" t="s">
        <v>11</v>
      </c>
      <c r="D102" s="37" t="s">
        <v>344</v>
      </c>
      <c r="E102" s="4" t="s">
        <v>11</v>
      </c>
      <c r="F102" s="31" t="s">
        <v>12</v>
      </c>
      <c r="G102" s="30" t="s">
        <v>345</v>
      </c>
      <c r="H102" s="4" t="s">
        <v>346</v>
      </c>
      <c r="I102" s="15"/>
      <c r="J102" s="100" t="s">
        <v>850</v>
      </c>
      <c r="K102" s="12" t="s">
        <v>347</v>
      </c>
      <c r="L102" s="4" t="s">
        <v>348</v>
      </c>
      <c r="M102" s="4" t="s">
        <v>349</v>
      </c>
    </row>
    <row r="103" spans="1:13" ht="51" x14ac:dyDescent="0.2">
      <c r="A103" s="30">
        <v>164</v>
      </c>
      <c r="B103" s="31">
        <v>2015</v>
      </c>
      <c r="C103" s="31" t="s">
        <v>11</v>
      </c>
      <c r="D103" s="4" t="s">
        <v>11</v>
      </c>
      <c r="E103" s="4" t="s">
        <v>11</v>
      </c>
      <c r="F103" s="31" t="s">
        <v>57</v>
      </c>
      <c r="G103" s="30" t="s">
        <v>350</v>
      </c>
      <c r="H103" s="4" t="s">
        <v>351</v>
      </c>
      <c r="I103" s="15"/>
      <c r="J103" s="100" t="s">
        <v>1255</v>
      </c>
      <c r="K103" s="12" t="s">
        <v>352</v>
      </c>
      <c r="L103" s="4" t="s">
        <v>353</v>
      </c>
      <c r="M103" s="4" t="s">
        <v>354</v>
      </c>
    </row>
    <row r="104" spans="1:13" ht="20" customHeight="1" x14ac:dyDescent="0.2">
      <c r="A104" s="75">
        <v>185</v>
      </c>
      <c r="B104" s="72">
        <v>2015</v>
      </c>
      <c r="C104" s="72" t="s">
        <v>11</v>
      </c>
      <c r="D104" s="35" t="str">
        <f>HYPERLINK("https://www.capitol.hawaii.gov/hrscurrent/Vol04_Ch0201-0257/HRS0243/HRS_0243-0001.htm","§243-1")</f>
        <v>§243-1</v>
      </c>
      <c r="E104" s="61" t="s">
        <v>1311</v>
      </c>
      <c r="F104" s="72" t="s">
        <v>12</v>
      </c>
      <c r="G104" s="75" t="s">
        <v>355</v>
      </c>
      <c r="H104" s="61" t="s">
        <v>356</v>
      </c>
      <c r="I104" s="67"/>
      <c r="J104" s="99" t="s">
        <v>1256</v>
      </c>
      <c r="K104" s="63" t="s">
        <v>357</v>
      </c>
      <c r="L104" s="61" t="s">
        <v>358</v>
      </c>
      <c r="M104" s="61" t="s">
        <v>359</v>
      </c>
    </row>
    <row r="105" spans="1:13" ht="17" customHeight="1" x14ac:dyDescent="0.2">
      <c r="A105" s="74"/>
      <c r="B105" s="74"/>
      <c r="C105" s="74"/>
      <c r="D105" s="35" t="str">
        <f>HYPERLINK("https://www.capitol.hawaii.gov/hrscurrent/Vol04_Ch0201-0257/HRS0243/HRS_0243-0003_0005.htm","§243-3.5")</f>
        <v>§243-3.5</v>
      </c>
      <c r="E105" s="65"/>
      <c r="F105" s="74"/>
      <c r="G105" s="74"/>
      <c r="H105" s="65"/>
      <c r="I105" s="76"/>
      <c r="J105" s="99"/>
      <c r="K105" s="66"/>
      <c r="L105" s="65"/>
      <c r="M105" s="65"/>
    </row>
    <row r="106" spans="1:13" ht="20" customHeight="1" x14ac:dyDescent="0.2">
      <c r="A106" s="74"/>
      <c r="B106" s="74"/>
      <c r="C106" s="74"/>
      <c r="D106" s="35" t="str">
        <f>HYPERLINK("https://www.capitol.hawaii.gov/hrscurrent/Vol03_Ch0121-0200D/HRS0128D/HRS_0128D-0002.htm","§128D-2")</f>
        <v>§128D-2</v>
      </c>
      <c r="E106" s="65"/>
      <c r="F106" s="74"/>
      <c r="G106" s="74"/>
      <c r="H106" s="65"/>
      <c r="I106" s="76"/>
      <c r="J106" s="99"/>
      <c r="K106" s="66"/>
      <c r="L106" s="65"/>
      <c r="M106" s="65"/>
    </row>
    <row r="107" spans="1:13" ht="20.75" customHeight="1" x14ac:dyDescent="0.2">
      <c r="A107" s="74"/>
      <c r="B107" s="74"/>
      <c r="C107" s="74"/>
      <c r="D107" s="35" t="str">
        <f>HYPERLINK("https://www.capitol.hawaii.gov/hrscurrent/Vol03_Ch0121-0200D/HRS0128D/HRS_0128D-0002_0005.htm","§128D-2.5")</f>
        <v>§128D-2.5</v>
      </c>
      <c r="E107" s="65"/>
      <c r="F107" s="74"/>
      <c r="G107" s="74"/>
      <c r="H107" s="65"/>
      <c r="I107" s="76"/>
      <c r="J107" s="99"/>
      <c r="K107" s="66"/>
      <c r="L107" s="65"/>
      <c r="M107" s="65"/>
    </row>
    <row r="108" spans="1:13" ht="24" customHeight="1" x14ac:dyDescent="0.2">
      <c r="A108" s="73"/>
      <c r="B108" s="73"/>
      <c r="C108" s="73"/>
      <c r="D108" s="35" t="str">
        <f>HYPERLINK("https://www.capitol.hawaii.gov/hrscurrent/Vol03_Ch0121-0200D/HRS0128D/HRS_0128D-0002_0006.htm","§128D-2.6")</f>
        <v>§128D-2.6</v>
      </c>
      <c r="E108" s="65"/>
      <c r="F108" s="73"/>
      <c r="G108" s="73"/>
      <c r="H108" s="62"/>
      <c r="I108" s="68"/>
      <c r="J108" s="99"/>
      <c r="K108" s="64"/>
      <c r="L108" s="62"/>
      <c r="M108" s="62"/>
    </row>
    <row r="109" spans="1:13" ht="34" x14ac:dyDescent="0.2">
      <c r="A109" s="30">
        <v>201</v>
      </c>
      <c r="B109" s="31">
        <v>2015</v>
      </c>
      <c r="C109" s="31" t="s">
        <v>11</v>
      </c>
      <c r="D109" s="38" t="str">
        <f>HYPERLINK("https://www.capitol.hawaii.gov/hrscurrent/Vol05_Ch0261-0319/HRS0269/HRS_0269-0125.htm","§269-125")</f>
        <v>§269-125</v>
      </c>
      <c r="E109" s="4" t="s">
        <v>11</v>
      </c>
      <c r="F109" s="31" t="s">
        <v>64</v>
      </c>
      <c r="G109" s="30" t="s">
        <v>360</v>
      </c>
      <c r="H109" s="4" t="s">
        <v>361</v>
      </c>
      <c r="I109" s="22"/>
      <c r="J109" s="100" t="s">
        <v>1257</v>
      </c>
      <c r="K109" s="12" t="s">
        <v>362</v>
      </c>
      <c r="L109" s="4" t="s">
        <v>363</v>
      </c>
      <c r="M109" s="4" t="s">
        <v>364</v>
      </c>
    </row>
    <row r="110" spans="1:13" ht="26.75" customHeight="1" x14ac:dyDescent="0.2">
      <c r="A110" s="75">
        <v>228</v>
      </c>
      <c r="B110" s="72">
        <v>2015</v>
      </c>
      <c r="C110" s="72" t="s">
        <v>11</v>
      </c>
      <c r="D110" s="39" t="str">
        <f>HYPERLINK("https://www.capitol.hawaii.gov/hrscurrent/Vol04_Ch0201-0257/HRS0205/HRS_0205-0002.htm","§205-2")</f>
        <v>§205-2</v>
      </c>
      <c r="E110" s="61" t="s">
        <v>11</v>
      </c>
      <c r="F110" s="72" t="s">
        <v>12</v>
      </c>
      <c r="G110" s="75" t="s">
        <v>365</v>
      </c>
      <c r="H110" s="61" t="s">
        <v>366</v>
      </c>
      <c r="I110" s="67"/>
      <c r="J110" s="99" t="s">
        <v>918</v>
      </c>
      <c r="K110" s="63" t="s">
        <v>367</v>
      </c>
      <c r="L110" s="61" t="s">
        <v>368</v>
      </c>
      <c r="M110" s="61" t="s">
        <v>369</v>
      </c>
    </row>
    <row r="111" spans="1:13" ht="37" customHeight="1" x14ac:dyDescent="0.2">
      <c r="A111" s="73"/>
      <c r="B111" s="73"/>
      <c r="C111" s="73"/>
      <c r="D111" s="39" t="str">
        <f>HYPERLINK("https://www.capitol.hawaii.gov/hrscurrent/Vol04_Ch0201-0257/HRS0205/HRS_0205-0004_0005.htm","§205-4.5")</f>
        <v>§205-4.5</v>
      </c>
      <c r="E111" s="62"/>
      <c r="F111" s="73"/>
      <c r="G111" s="73"/>
      <c r="H111" s="62"/>
      <c r="I111" s="68"/>
      <c r="J111" s="99"/>
      <c r="K111" s="64"/>
      <c r="L111" s="62"/>
      <c r="M111" s="62"/>
    </row>
    <row r="112" spans="1:13" ht="17" x14ac:dyDescent="0.2">
      <c r="A112" s="75">
        <v>23</v>
      </c>
      <c r="B112" s="72">
        <v>2014</v>
      </c>
      <c r="C112" s="72" t="s">
        <v>11</v>
      </c>
      <c r="D112" s="40" t="str">
        <f>HYPERLINK("https://www.capitol.hawaii.gov/hrscurrent/Vol05_Ch0261-0319/HRS0286/HRS_0286-0002.htm","§286-2")</f>
        <v>§286-2</v>
      </c>
      <c r="E112" s="61" t="s">
        <v>11</v>
      </c>
      <c r="F112" s="72" t="s">
        <v>57</v>
      </c>
      <c r="G112" s="75" t="s">
        <v>370</v>
      </c>
      <c r="H112" s="61" t="s">
        <v>371</v>
      </c>
      <c r="I112" s="67"/>
      <c r="J112" s="99" t="s">
        <v>1255</v>
      </c>
      <c r="K112" s="63" t="s">
        <v>372</v>
      </c>
      <c r="L112" s="61" t="s">
        <v>373</v>
      </c>
      <c r="M112" s="61" t="s">
        <v>374</v>
      </c>
    </row>
    <row r="113" spans="1:13" ht="17" x14ac:dyDescent="0.2">
      <c r="A113" s="73"/>
      <c r="B113" s="73"/>
      <c r="C113" s="73"/>
      <c r="D113" s="29" t="str">
        <f>HYPERLINK("https://www.capitol.hawaii.gov/hrscurrent/Vol05_Ch0261-0319/HRS0291C/HRS_0291C-0001.htm","§291C-1")</f>
        <v>§291C-1</v>
      </c>
      <c r="E113" s="62"/>
      <c r="F113" s="73"/>
      <c r="G113" s="73"/>
      <c r="H113" s="62"/>
      <c r="I113" s="68"/>
      <c r="J113" s="99"/>
      <c r="K113" s="64"/>
      <c r="L113" s="62"/>
      <c r="M113" s="62"/>
    </row>
    <row r="114" spans="1:13" ht="68" x14ac:dyDescent="0.2">
      <c r="A114" s="30">
        <v>52</v>
      </c>
      <c r="B114" s="31">
        <v>2014</v>
      </c>
      <c r="C114" s="31" t="s">
        <v>11</v>
      </c>
      <c r="D114" s="29" t="str">
        <f>HYPERLINK("https://www.capitol.hawaii.gov/hrscurrent/Vol04_Ch0201-0257/HRS0205/HRS_0205-0004_0005.htm","§205-4.5")</f>
        <v>§205-4.5</v>
      </c>
      <c r="E114" s="4" t="s">
        <v>11</v>
      </c>
      <c r="F114" s="31" t="s">
        <v>12</v>
      </c>
      <c r="G114" s="30" t="s">
        <v>375</v>
      </c>
      <c r="H114" s="4" t="s">
        <v>376</v>
      </c>
      <c r="I114" s="15"/>
      <c r="J114" s="100" t="s">
        <v>918</v>
      </c>
      <c r="K114" s="12" t="s">
        <v>377</v>
      </c>
      <c r="L114" s="4" t="s">
        <v>378</v>
      </c>
      <c r="M114" s="4" t="s">
        <v>379</v>
      </c>
    </row>
    <row r="115" spans="1:13" ht="44.75" customHeight="1" x14ac:dyDescent="0.2">
      <c r="A115" s="75">
        <v>55</v>
      </c>
      <c r="B115" s="72">
        <v>2014</v>
      </c>
      <c r="C115" s="72" t="s">
        <v>11</v>
      </c>
      <c r="D115" s="41" t="str">
        <f>HYPERLINK("https://www.capitol.hawaii.gov/hrscurrent/Vol04_Ch0201-0257/HRS0205/HRS_0205-0002.htm","§205-2")</f>
        <v>§205-2</v>
      </c>
      <c r="E115" s="61" t="s">
        <v>11</v>
      </c>
      <c r="F115" s="72" t="s">
        <v>12</v>
      </c>
      <c r="G115" s="75" t="s">
        <v>380</v>
      </c>
      <c r="H115" s="61" t="s">
        <v>381</v>
      </c>
      <c r="I115" s="67"/>
      <c r="J115" s="99" t="s">
        <v>1095</v>
      </c>
      <c r="K115" s="63" t="s">
        <v>382</v>
      </c>
      <c r="L115" s="61" t="s">
        <v>383</v>
      </c>
      <c r="M115" s="61" t="s">
        <v>384</v>
      </c>
    </row>
    <row r="116" spans="1:13" ht="33.75" customHeight="1" x14ac:dyDescent="0.2">
      <c r="A116" s="73"/>
      <c r="B116" s="73"/>
      <c r="C116" s="73"/>
      <c r="D116" s="29" t="str">
        <f>HYPERLINK("https://www.capitol.hawaii.gov/hrscurrent/Vol04_Ch0201-0257/HRS0205/HRS_0205-0004_0005.htm","§205-4.5")</f>
        <v>§205-4.5</v>
      </c>
      <c r="E116" s="62"/>
      <c r="F116" s="73"/>
      <c r="G116" s="73"/>
      <c r="H116" s="62"/>
      <c r="I116" s="68"/>
      <c r="J116" s="99"/>
      <c r="K116" s="64"/>
      <c r="L116" s="62"/>
      <c r="M116" s="62"/>
    </row>
    <row r="117" spans="1:13" ht="45" customHeight="1" x14ac:dyDescent="0.2">
      <c r="A117" s="75">
        <v>83</v>
      </c>
      <c r="B117" s="72">
        <v>2014</v>
      </c>
      <c r="C117" s="72" t="s">
        <v>385</v>
      </c>
      <c r="D117" s="36" t="str">
        <f>HYPERLINK("https://www.capitol.hawaii.gov/hrscurrent/Vol04_Ch0201-0257/HRS0225P/HRS_0225P-0001.htm","§225P-1")</f>
        <v>§225P-1</v>
      </c>
      <c r="E117" s="61" t="s">
        <v>11</v>
      </c>
      <c r="F117" s="72" t="s">
        <v>19</v>
      </c>
      <c r="G117" s="75" t="s">
        <v>386</v>
      </c>
      <c r="H117" s="61" t="s">
        <v>387</v>
      </c>
      <c r="I117" s="67" t="s">
        <v>22</v>
      </c>
      <c r="J117" s="99" t="s">
        <v>1230</v>
      </c>
      <c r="K117" s="63" t="s">
        <v>388</v>
      </c>
      <c r="L117" s="61" t="s">
        <v>389</v>
      </c>
      <c r="M117" s="61" t="s">
        <v>390</v>
      </c>
    </row>
    <row r="118" spans="1:13" ht="45" customHeight="1" x14ac:dyDescent="0.2">
      <c r="A118" s="74"/>
      <c r="B118" s="74"/>
      <c r="C118" s="74"/>
      <c r="D118" s="35" t="str">
        <f>HYPERLINK("https://www.capitol.hawaii.gov/hrscurrent/Vol04_Ch0201-0257/HRS0225P/HRS_0225P-0002.htm","§225P-2")</f>
        <v>§225P-2</v>
      </c>
      <c r="E118" s="65"/>
      <c r="F118" s="74"/>
      <c r="G118" s="74"/>
      <c r="H118" s="65"/>
      <c r="I118" s="76"/>
      <c r="J118" s="99"/>
      <c r="K118" s="66"/>
      <c r="L118" s="65"/>
      <c r="M118" s="65"/>
    </row>
    <row r="119" spans="1:13" ht="45" customHeight="1" x14ac:dyDescent="0.2">
      <c r="A119" s="74"/>
      <c r="B119" s="74"/>
      <c r="C119" s="74"/>
      <c r="D119" s="42" t="str">
        <f>HYPERLINK("https://www.capitol.hawaii.gov/hrscurrent/Vol04_Ch0201-0257/HRS0225P/HRS_0225P-0003.htm","§225P-3")</f>
        <v>§225P-3</v>
      </c>
      <c r="E119" s="65"/>
      <c r="F119" s="74"/>
      <c r="G119" s="74"/>
      <c r="H119" s="65"/>
      <c r="I119" s="76"/>
      <c r="J119" s="99"/>
      <c r="K119" s="66"/>
      <c r="L119" s="65"/>
      <c r="M119" s="65"/>
    </row>
    <row r="120" spans="1:13" ht="45" customHeight="1" x14ac:dyDescent="0.2">
      <c r="A120" s="73"/>
      <c r="B120" s="73"/>
      <c r="C120" s="73"/>
      <c r="D120" s="29" t="str">
        <f>HYPERLINK("https://www.capitol.hawaii.gov/hrscurrent/Vol04_Ch0201-0257/HRS0225M/HRS_0225M-0002.htm","§225M-2")</f>
        <v>§225M-2</v>
      </c>
      <c r="E120" s="62"/>
      <c r="F120" s="73"/>
      <c r="G120" s="73"/>
      <c r="H120" s="62"/>
      <c r="I120" s="68"/>
      <c r="J120" s="99"/>
      <c r="K120" s="64"/>
      <c r="L120" s="62"/>
      <c r="M120" s="62"/>
    </row>
    <row r="121" spans="1:13" ht="26.25" customHeight="1" x14ac:dyDescent="0.2">
      <c r="A121" s="75">
        <v>95</v>
      </c>
      <c r="B121" s="72">
        <v>2014</v>
      </c>
      <c r="C121" s="72" t="s">
        <v>11</v>
      </c>
      <c r="D121" s="4" t="s">
        <v>391</v>
      </c>
      <c r="E121" s="61" t="s">
        <v>11</v>
      </c>
      <c r="F121" s="72" t="s">
        <v>64</v>
      </c>
      <c r="G121" s="75" t="s">
        <v>392</v>
      </c>
      <c r="H121" s="61" t="s">
        <v>393</v>
      </c>
      <c r="I121" s="67"/>
      <c r="J121" s="99" t="s">
        <v>1258</v>
      </c>
      <c r="K121" s="63" t="s">
        <v>394</v>
      </c>
      <c r="L121" s="61" t="s">
        <v>395</v>
      </c>
      <c r="M121" s="61" t="s">
        <v>364</v>
      </c>
    </row>
    <row r="122" spans="1:13" ht="23.25" customHeight="1" x14ac:dyDescent="0.2">
      <c r="A122" s="73"/>
      <c r="B122" s="73"/>
      <c r="C122" s="73"/>
      <c r="D122" s="29" t="str">
        <f>HYPERLINK("https://www.capitol.hawaii.gov/hrscurrent/Vol05_Ch0261-0319/HRS0269/HRS_0269-0016.htm","§269-16")</f>
        <v>§269-16</v>
      </c>
      <c r="E122" s="62"/>
      <c r="F122" s="73"/>
      <c r="G122" s="73"/>
      <c r="H122" s="62"/>
      <c r="I122" s="68"/>
      <c r="J122" s="99"/>
      <c r="K122" s="64"/>
      <c r="L122" s="62"/>
      <c r="M122" s="62"/>
    </row>
    <row r="123" spans="1:13" ht="119" x14ac:dyDescent="0.2">
      <c r="A123" s="30">
        <v>106</v>
      </c>
      <c r="B123" s="31">
        <v>2014</v>
      </c>
      <c r="C123" s="31" t="s">
        <v>11</v>
      </c>
      <c r="D123" s="29" t="str">
        <f>HYPERLINK("https://www.capitol.hawaii.gov/hrscurrent/Vol03_Ch0121-0200D/HRS0196/HRS_0196-0007.htm","§196-7")</f>
        <v>§196-7</v>
      </c>
      <c r="E123" s="4" t="s">
        <v>11</v>
      </c>
      <c r="F123" s="31" t="s">
        <v>12</v>
      </c>
      <c r="G123" s="30" t="s">
        <v>396</v>
      </c>
      <c r="H123" s="4" t="s">
        <v>397</v>
      </c>
      <c r="I123" s="15"/>
      <c r="J123" s="100" t="s">
        <v>918</v>
      </c>
      <c r="K123" s="12" t="s">
        <v>398</v>
      </c>
      <c r="L123" s="4" t="s">
        <v>399</v>
      </c>
      <c r="M123" s="4" t="s">
        <v>400</v>
      </c>
    </row>
    <row r="124" spans="1:13" ht="17" x14ac:dyDescent="0.2">
      <c r="A124" s="75">
        <v>107</v>
      </c>
      <c r="B124" s="72">
        <v>2014</v>
      </c>
      <c r="C124" s="72" t="s">
        <v>11</v>
      </c>
      <c r="D124" s="36" t="str">
        <f>HYPERLINK("https://www.capitol.hawaii.gov/hrscurrent/Vol05_Ch0261-0319/HRS0304A/HRS_0304A-2169_0001.htm","§304A-2169.1")</f>
        <v>§304A-2169.1</v>
      </c>
      <c r="E124" s="61" t="s">
        <v>1310</v>
      </c>
      <c r="F124" s="72" t="s">
        <v>12</v>
      </c>
      <c r="G124" s="75" t="s">
        <v>401</v>
      </c>
      <c r="H124" s="61" t="s">
        <v>402</v>
      </c>
      <c r="I124" s="67"/>
      <c r="J124" s="99" t="s">
        <v>844</v>
      </c>
      <c r="K124" s="63" t="s">
        <v>403</v>
      </c>
      <c r="L124" s="61" t="s">
        <v>404</v>
      </c>
      <c r="M124" s="61" t="s">
        <v>405</v>
      </c>
    </row>
    <row r="125" spans="1:13" ht="17" x14ac:dyDescent="0.2">
      <c r="A125" s="74"/>
      <c r="B125" s="74"/>
      <c r="C125" s="74"/>
      <c r="D125" s="36" t="str">
        <f>HYPERLINK("https://www.capitol.hawaii.gov/hrscurrent/Vol05_Ch0261-0319/HRS0304A/HRS_0304A-1893_0001.htm","§304A-1893.1")</f>
        <v>§304A-1893.1</v>
      </c>
      <c r="E125" s="65"/>
      <c r="F125" s="74"/>
      <c r="G125" s="74"/>
      <c r="H125" s="65"/>
      <c r="I125" s="76"/>
      <c r="J125" s="99"/>
      <c r="K125" s="66"/>
      <c r="L125" s="65"/>
      <c r="M125" s="65"/>
    </row>
    <row r="126" spans="1:13" ht="17" x14ac:dyDescent="0.2">
      <c r="A126" s="73"/>
      <c r="B126" s="73"/>
      <c r="C126" s="73"/>
      <c r="D126" s="35" t="str">
        <f>HYPERLINK("https://www.capitol.hawaii.gov/hrscurrent/Vol05_Ch0261-0319/HRS0304A/HRS_0304A-1894_0001.htm","§304A-1894.1")</f>
        <v>§304A-1894.1</v>
      </c>
      <c r="E126" s="62"/>
      <c r="F126" s="73"/>
      <c r="G126" s="73"/>
      <c r="H126" s="62"/>
      <c r="I126" s="68"/>
      <c r="J126" s="99"/>
      <c r="K126" s="64"/>
      <c r="L126" s="62"/>
      <c r="M126" s="62"/>
    </row>
    <row r="127" spans="1:13" ht="15.75" customHeight="1" x14ac:dyDescent="0.2">
      <c r="A127" s="75">
        <v>108</v>
      </c>
      <c r="B127" s="72">
        <v>2014</v>
      </c>
      <c r="C127" s="72" t="s">
        <v>11</v>
      </c>
      <c r="D127" s="34" t="str">
        <f>HYPERLINK("https://www.capitol.hawaii.gov/hrscurrent/Vol01_Ch0001-0042F/HRS0026/HRS_0026-0008.htm","§26-8")</f>
        <v>§26-8</v>
      </c>
      <c r="E127" s="61" t="s">
        <v>11</v>
      </c>
      <c r="F127" s="72" t="s">
        <v>64</v>
      </c>
      <c r="G127" s="75" t="s">
        <v>406</v>
      </c>
      <c r="H127" s="61" t="s">
        <v>407</v>
      </c>
      <c r="I127" s="67"/>
      <c r="J127" s="99" t="s">
        <v>905</v>
      </c>
      <c r="K127" s="63" t="s">
        <v>408</v>
      </c>
      <c r="L127" s="61" t="s">
        <v>409</v>
      </c>
      <c r="M127" s="61" t="s">
        <v>410</v>
      </c>
    </row>
    <row r="128" spans="1:13" ht="17" x14ac:dyDescent="0.2">
      <c r="A128" s="74"/>
      <c r="B128" s="74"/>
      <c r="C128" s="74"/>
      <c r="D128" s="43" t="str">
        <f>HYPERLINK("https://www.capitol.hawaii.gov/hrscurrent/Vol01_Ch0001-0042F/HRS0026/HRS_0026-0009.htm","§26-9")</f>
        <v>§26-9</v>
      </c>
      <c r="E128" s="65"/>
      <c r="F128" s="74"/>
      <c r="G128" s="74"/>
      <c r="H128" s="65"/>
      <c r="I128" s="76"/>
      <c r="J128" s="99"/>
      <c r="K128" s="66"/>
      <c r="L128" s="65"/>
      <c r="M128" s="65"/>
    </row>
    <row r="129" spans="1:13" ht="17" x14ac:dyDescent="0.2">
      <c r="A129" s="74"/>
      <c r="B129" s="74"/>
      <c r="C129" s="74"/>
      <c r="D129" s="43" t="str">
        <f>HYPERLINK("https://www.capitol.hawaii.gov/hrscurrent/Vol05_Ch0261-0319/HRS0269/HRS_0269-0002.htm","§269-2")</f>
        <v>§269-2</v>
      </c>
      <c r="E129" s="65"/>
      <c r="F129" s="74"/>
      <c r="G129" s="74"/>
      <c r="H129" s="65"/>
      <c r="I129" s="76"/>
      <c r="J129" s="99"/>
      <c r="K129" s="66"/>
      <c r="L129" s="65"/>
      <c r="M129" s="65"/>
    </row>
    <row r="130" spans="1:13" ht="17" x14ac:dyDescent="0.2">
      <c r="A130" s="74"/>
      <c r="B130" s="74"/>
      <c r="C130" s="74"/>
      <c r="D130" s="43" t="str">
        <f>HYPERLINK("https://www.capitol.hawaii.gov/hrscurrent/Vol05_Ch0261-0319/HRS0269/HRS_0269-0003.htm","§269-3")</f>
        <v>§269-3</v>
      </c>
      <c r="E130" s="65"/>
      <c r="F130" s="74"/>
      <c r="G130" s="74"/>
      <c r="H130" s="65"/>
      <c r="I130" s="76"/>
      <c r="J130" s="99"/>
      <c r="K130" s="66"/>
      <c r="L130" s="65"/>
      <c r="M130" s="65"/>
    </row>
    <row r="131" spans="1:13" ht="17" x14ac:dyDescent="0.2">
      <c r="A131" s="74"/>
      <c r="B131" s="74"/>
      <c r="C131" s="74"/>
      <c r="D131" s="43" t="str">
        <f>HYPERLINK("https://www.capitol.hawaii.gov/hrscurrent/Vol05_Ch0261-0319/HRS0269/HRS_0269-0005.htm","§269-5")</f>
        <v>§269-5</v>
      </c>
      <c r="E131" s="65"/>
      <c r="F131" s="74"/>
      <c r="G131" s="74"/>
      <c r="H131" s="65"/>
      <c r="I131" s="76"/>
      <c r="J131" s="99"/>
      <c r="K131" s="66"/>
      <c r="L131" s="65"/>
      <c r="M131" s="65"/>
    </row>
    <row r="132" spans="1:13" ht="17" x14ac:dyDescent="0.2">
      <c r="A132" s="74"/>
      <c r="B132" s="74"/>
      <c r="C132" s="74"/>
      <c r="D132" s="43" t="str">
        <f>HYPERLINK("https://www.capitol.hawaii.gov/hrscurrent/Vol05_Ch0261-0319/HRS0269/HRS_0269-0033.htm","§269-33")</f>
        <v>§269-33</v>
      </c>
      <c r="E132" s="65"/>
      <c r="F132" s="74"/>
      <c r="G132" s="74"/>
      <c r="H132" s="65"/>
      <c r="I132" s="76"/>
      <c r="J132" s="99"/>
      <c r="K132" s="66"/>
      <c r="L132" s="65"/>
      <c r="M132" s="65"/>
    </row>
    <row r="133" spans="1:13" ht="17" x14ac:dyDescent="0.2">
      <c r="A133" s="74"/>
      <c r="B133" s="74"/>
      <c r="C133" s="74"/>
      <c r="D133" s="43" t="str">
        <f>HYPERLINK("https://www.capitol.hawaii.gov/hrscurrent/Vol05_Ch0261-0319/HRS0269/HRS_0269-0051.htm","§269-51")</f>
        <v>§269-51</v>
      </c>
      <c r="E133" s="65"/>
      <c r="F133" s="74"/>
      <c r="G133" s="74"/>
      <c r="H133" s="65"/>
      <c r="I133" s="76"/>
      <c r="J133" s="99"/>
      <c r="K133" s="66"/>
      <c r="L133" s="65"/>
      <c r="M133" s="65"/>
    </row>
    <row r="134" spans="1:13" ht="17" x14ac:dyDescent="0.2">
      <c r="A134" s="74"/>
      <c r="B134" s="74"/>
      <c r="C134" s="74"/>
      <c r="D134" s="43" t="str">
        <f>HYPERLINK("https://www.capitol.hawaii.gov/hrscurrent/Vol05_Ch0261-0319/HRS0269/HRS_0269-0052.htm","§269-52")</f>
        <v>§269-52</v>
      </c>
      <c r="E134" s="65"/>
      <c r="F134" s="74"/>
      <c r="G134" s="74"/>
      <c r="H134" s="65"/>
      <c r="I134" s="76"/>
      <c r="J134" s="99"/>
      <c r="K134" s="66"/>
      <c r="L134" s="65"/>
      <c r="M134" s="65"/>
    </row>
    <row r="135" spans="1:13" ht="17" x14ac:dyDescent="0.2">
      <c r="A135" s="73"/>
      <c r="B135" s="73"/>
      <c r="C135" s="73"/>
      <c r="D135" s="29" t="str">
        <f>HYPERLINK("https://www.capitol.hawaii.gov/hrscurrent/Vol05_Ch0261-0319/HRS0269/HRS_0269-0053.htm","§269-53")</f>
        <v>§269-53</v>
      </c>
      <c r="E135" s="62"/>
      <c r="F135" s="73"/>
      <c r="G135" s="73"/>
      <c r="H135" s="62"/>
      <c r="I135" s="68"/>
      <c r="J135" s="99"/>
      <c r="K135" s="64"/>
      <c r="L135" s="62"/>
      <c r="M135" s="62"/>
    </row>
    <row r="136" spans="1:13" ht="102" x14ac:dyDescent="0.2">
      <c r="A136" s="30">
        <v>109</v>
      </c>
      <c r="B136" s="31">
        <v>2014</v>
      </c>
      <c r="C136" s="31" t="s">
        <v>11</v>
      </c>
      <c r="D136" s="29" t="str">
        <f>HYPERLINK("https://www.capitol.hawaii.gov/hrscurrent/Vol05_Ch0261-0319/HRS0269/HRS_0269-0145_0005.htm","§269-145.5")</f>
        <v>§269-145.5</v>
      </c>
      <c r="E136" s="4" t="s">
        <v>11</v>
      </c>
      <c r="F136" s="31" t="s">
        <v>12</v>
      </c>
      <c r="G136" s="30" t="s">
        <v>411</v>
      </c>
      <c r="H136" s="4" t="s">
        <v>412</v>
      </c>
      <c r="I136" s="15" t="s">
        <v>22</v>
      </c>
      <c r="J136" s="100" t="s">
        <v>1259</v>
      </c>
      <c r="K136" s="12" t="s">
        <v>413</v>
      </c>
      <c r="L136" s="4" t="s">
        <v>414</v>
      </c>
      <c r="M136" s="4" t="s">
        <v>415</v>
      </c>
    </row>
    <row r="137" spans="1:13" ht="15.75" customHeight="1" x14ac:dyDescent="0.2">
      <c r="A137" s="75">
        <v>110</v>
      </c>
      <c r="B137" s="72">
        <v>2014</v>
      </c>
      <c r="C137" s="72" t="s">
        <v>11</v>
      </c>
      <c r="D137" s="36" t="str">
        <f>HYPERLINK("https://www.capitol.hawaii.gov/hrscurrent/Vol04_Ch0201-0257/HRS0251/HRS_0251-0002_0005.htm","§251-2.5")</f>
        <v>§251-2.5</v>
      </c>
      <c r="E137" s="61" t="s">
        <v>11</v>
      </c>
      <c r="F137" s="72" t="s">
        <v>57</v>
      </c>
      <c r="G137" s="75" t="s">
        <v>416</v>
      </c>
      <c r="H137" s="61" t="s">
        <v>417</v>
      </c>
      <c r="I137" s="67"/>
      <c r="J137" s="99" t="s">
        <v>1260</v>
      </c>
      <c r="K137" s="63" t="s">
        <v>418</v>
      </c>
      <c r="L137" s="61" t="s">
        <v>419</v>
      </c>
      <c r="M137" s="61" t="s">
        <v>420</v>
      </c>
    </row>
    <row r="138" spans="1:13" ht="17" x14ac:dyDescent="0.2">
      <c r="A138" s="74"/>
      <c r="B138" s="74"/>
      <c r="C138" s="74"/>
      <c r="D138" s="43" t="str">
        <f>HYPERLINK("https://www.capitol.hawaii.gov/hrscurrent/Vol04_Ch0201-0257/HRS0251/HRS_0251-0001.htm","§251-1")</f>
        <v>§251-1</v>
      </c>
      <c r="E138" s="65"/>
      <c r="F138" s="74"/>
      <c r="G138" s="74"/>
      <c r="H138" s="65"/>
      <c r="I138" s="76"/>
      <c r="J138" s="99"/>
      <c r="K138" s="66"/>
      <c r="L138" s="65"/>
      <c r="M138" s="65"/>
    </row>
    <row r="139" spans="1:13" ht="17" x14ac:dyDescent="0.2">
      <c r="A139" s="74"/>
      <c r="B139" s="74"/>
      <c r="C139" s="74"/>
      <c r="D139" s="40" t="str">
        <f>HYPERLINK("https://www.capitol.hawaii.gov/hrscurrent/Vol04_Ch0201-0257/HRS0251/HRS_0251-0003.htm","§251-3")</f>
        <v>§251-3</v>
      </c>
      <c r="E139" s="65"/>
      <c r="F139" s="74"/>
      <c r="G139" s="74"/>
      <c r="H139" s="65"/>
      <c r="I139" s="76"/>
      <c r="J139" s="99"/>
      <c r="K139" s="66"/>
      <c r="L139" s="65"/>
      <c r="M139" s="65"/>
    </row>
    <row r="140" spans="1:13" ht="17" x14ac:dyDescent="0.2">
      <c r="A140" s="73"/>
      <c r="B140" s="73"/>
      <c r="C140" s="73"/>
      <c r="D140" s="29" t="str">
        <f>HYPERLINK("https://www.capitol.hawaii.gov/hrscurrent/Vol10_Ch0436-0474/HRS0437D/HRS_0437D-0008_0004.htm","§437D-8.4")</f>
        <v>§437D-8.4</v>
      </c>
      <c r="E140" s="62"/>
      <c r="F140" s="73"/>
      <c r="G140" s="73"/>
      <c r="H140" s="62"/>
      <c r="I140" s="68"/>
      <c r="J140" s="99"/>
      <c r="K140" s="64"/>
      <c r="L140" s="62"/>
      <c r="M140" s="62"/>
    </row>
    <row r="141" spans="1:13" ht="15.75" customHeight="1" x14ac:dyDescent="0.2">
      <c r="A141" s="75">
        <v>111</v>
      </c>
      <c r="B141" s="72">
        <v>2014</v>
      </c>
      <c r="C141" s="72" t="s">
        <v>11</v>
      </c>
      <c r="D141" s="29" t="str">
        <f>HYPERLINK("https://www.capitol.hawaii.gov/hrscurrent/Vol03_Ch0121-0200D/HRS0127A/HRS_0127A-0001.htm","§127A-1")</f>
        <v>§127A-1</v>
      </c>
      <c r="E141" s="61" t="s">
        <v>11</v>
      </c>
      <c r="F141" s="72" t="s">
        <v>81</v>
      </c>
      <c r="G141" s="75" t="s">
        <v>421</v>
      </c>
      <c r="H141" s="61" t="s">
        <v>422</v>
      </c>
      <c r="I141" s="67"/>
      <c r="J141" s="101" t="s">
        <v>1261</v>
      </c>
      <c r="K141" s="63" t="s">
        <v>423</v>
      </c>
      <c r="L141" s="61" t="s">
        <v>424</v>
      </c>
      <c r="M141" s="61" t="s">
        <v>138</v>
      </c>
    </row>
    <row r="142" spans="1:13" ht="17" x14ac:dyDescent="0.2">
      <c r="A142" s="74"/>
      <c r="B142" s="74"/>
      <c r="C142" s="74"/>
      <c r="D142" s="29" t="str">
        <f>HYPERLINK("https://www.capitol.hawaii.gov/hrscurrent/Vol03_Ch0121-0200D/HRS0127A/HRS_0127A-0002.htm","§127A-2")</f>
        <v>§127A-2</v>
      </c>
      <c r="E142" s="65"/>
      <c r="F142" s="74"/>
      <c r="G142" s="74"/>
      <c r="H142" s="65"/>
      <c r="I142" s="76"/>
      <c r="J142" s="101"/>
      <c r="K142" s="66"/>
      <c r="L142" s="65"/>
      <c r="M142" s="65"/>
    </row>
    <row r="143" spans="1:13" ht="17" x14ac:dyDescent="0.2">
      <c r="A143" s="74"/>
      <c r="B143" s="74"/>
      <c r="C143" s="74"/>
      <c r="D143" s="29" t="str">
        <f>HYPERLINK("https://www.capitol.hawaii.gov/hrscurrent/Vol03_Ch0121-0200D/HRS0127A/HRS_0127A-0003.htm","§127A-3 ")</f>
        <v xml:space="preserve">§127A-3 </v>
      </c>
      <c r="E143" s="65"/>
      <c r="F143" s="74"/>
      <c r="G143" s="74"/>
      <c r="H143" s="65"/>
      <c r="I143" s="76"/>
      <c r="J143" s="101"/>
      <c r="K143" s="66"/>
      <c r="L143" s="65"/>
      <c r="M143" s="65"/>
    </row>
    <row r="144" spans="1:13" ht="17" x14ac:dyDescent="0.2">
      <c r="A144" s="74"/>
      <c r="B144" s="74"/>
      <c r="C144" s="74"/>
      <c r="D144" s="29" t="str">
        <f>HYPERLINK("https://www.capitol.hawaii.gov/hrscurrent/Vol03_Ch0121-0200D/HRS0127A/HRS_0127A-0004.htm","§127A-4 ")</f>
        <v xml:space="preserve">§127A-4 </v>
      </c>
      <c r="E144" s="65"/>
      <c r="F144" s="74"/>
      <c r="G144" s="74"/>
      <c r="H144" s="65"/>
      <c r="I144" s="76"/>
      <c r="J144" s="101"/>
      <c r="K144" s="66"/>
      <c r="L144" s="65"/>
      <c r="M144" s="65"/>
    </row>
    <row r="145" spans="1:13" ht="17" x14ac:dyDescent="0.2">
      <c r="A145" s="74"/>
      <c r="B145" s="74"/>
      <c r="C145" s="74"/>
      <c r="D145" s="29" t="str">
        <f>HYPERLINK("https://www.capitol.hawaii.gov/hrscurrent/Vol03_Ch0121-0200D/HRS0127A/HRS_0127A-0005.htm","§127A-5 ")</f>
        <v xml:space="preserve">§127A-5 </v>
      </c>
      <c r="E145" s="65"/>
      <c r="F145" s="74"/>
      <c r="G145" s="74"/>
      <c r="H145" s="65"/>
      <c r="I145" s="76"/>
      <c r="J145" s="101"/>
      <c r="K145" s="66"/>
      <c r="L145" s="65"/>
      <c r="M145" s="65"/>
    </row>
    <row r="146" spans="1:13" ht="17" x14ac:dyDescent="0.2">
      <c r="A146" s="74"/>
      <c r="B146" s="74"/>
      <c r="C146" s="74"/>
      <c r="D146" s="29" t="str">
        <f>HYPERLINK("https://www.capitol.hawaii.gov/hrscurrent/Vol03_Ch0121-0200D/HRS0127A/HRS_0127A-0006.htm","§127A-6 ")</f>
        <v xml:space="preserve">§127A-6 </v>
      </c>
      <c r="E146" s="65"/>
      <c r="F146" s="74"/>
      <c r="G146" s="74"/>
      <c r="H146" s="65"/>
      <c r="I146" s="76"/>
      <c r="J146" s="101"/>
      <c r="K146" s="66"/>
      <c r="L146" s="65"/>
      <c r="M146" s="65"/>
    </row>
    <row r="147" spans="1:13" ht="17" x14ac:dyDescent="0.2">
      <c r="A147" s="74"/>
      <c r="B147" s="74"/>
      <c r="C147" s="74"/>
      <c r="D147" s="29" t="str">
        <f>HYPERLINK("https://www.capitol.hawaii.gov/hrscurrent/Vol03_Ch0121-0200D/HRS0127A/HRS_0127A-0007.htm","§127A-7 ")</f>
        <v xml:space="preserve">§127A-7 </v>
      </c>
      <c r="E147" s="65"/>
      <c r="F147" s="74"/>
      <c r="G147" s="74"/>
      <c r="H147" s="65"/>
      <c r="I147" s="76"/>
      <c r="J147" s="101"/>
      <c r="K147" s="66"/>
      <c r="L147" s="65"/>
      <c r="M147" s="65"/>
    </row>
    <row r="148" spans="1:13" ht="17" x14ac:dyDescent="0.2">
      <c r="A148" s="74"/>
      <c r="B148" s="74"/>
      <c r="C148" s="74"/>
      <c r="D148" s="29" t="str">
        <f>HYPERLINK("https://www.capitol.hawaii.gov/hrscurrent/Vol03_Ch0121-0200D/HRS0127A/HRS_0127A-0008.htm","§127A-8 ")</f>
        <v xml:space="preserve">§127A-8 </v>
      </c>
      <c r="E148" s="65"/>
      <c r="F148" s="74"/>
      <c r="G148" s="74"/>
      <c r="H148" s="65"/>
      <c r="I148" s="76"/>
      <c r="J148" s="101"/>
      <c r="K148" s="66"/>
      <c r="L148" s="65"/>
      <c r="M148" s="65"/>
    </row>
    <row r="149" spans="1:13" ht="17" x14ac:dyDescent="0.2">
      <c r="A149" s="74"/>
      <c r="B149" s="74"/>
      <c r="C149" s="74"/>
      <c r="D149" s="29" t="str">
        <f>HYPERLINK("https://www.capitol.hawaii.gov/hrscurrent/Vol03_Ch0121-0200D/HRS0127A/HRS_0127A-0009.htm","§127A-9 ")</f>
        <v xml:space="preserve">§127A-9 </v>
      </c>
      <c r="E149" s="65"/>
      <c r="F149" s="74"/>
      <c r="G149" s="74"/>
      <c r="H149" s="65"/>
      <c r="I149" s="76"/>
      <c r="J149" s="101"/>
      <c r="K149" s="66"/>
      <c r="L149" s="65"/>
      <c r="M149" s="65"/>
    </row>
    <row r="150" spans="1:13" ht="17" x14ac:dyDescent="0.2">
      <c r="A150" s="74"/>
      <c r="B150" s="74"/>
      <c r="C150" s="74"/>
      <c r="D150" s="29" t="str">
        <f>HYPERLINK("https://www.capitol.hawaii.gov/hrscurrent/Vol03_Ch0121-0200D/HRS0127A/HRS_0127A-0010.htm","§127A-10 ")</f>
        <v xml:space="preserve">§127A-10 </v>
      </c>
      <c r="E150" s="65"/>
      <c r="F150" s="74"/>
      <c r="G150" s="74"/>
      <c r="H150" s="65"/>
      <c r="I150" s="76"/>
      <c r="J150" s="101"/>
      <c r="K150" s="66"/>
      <c r="L150" s="65"/>
      <c r="M150" s="65"/>
    </row>
    <row r="151" spans="1:13" ht="17" x14ac:dyDescent="0.2">
      <c r="A151" s="74"/>
      <c r="B151" s="74"/>
      <c r="C151" s="74"/>
      <c r="D151" s="29" t="str">
        <f>HYPERLINK("https://www.capitol.hawaii.gov/hrscurrent/Vol03_Ch0121-0200D/HRS0127A/HRS_0127A-0011.htm","§127A-11 ")</f>
        <v xml:space="preserve">§127A-11 </v>
      </c>
      <c r="E151" s="65"/>
      <c r="F151" s="74"/>
      <c r="G151" s="74"/>
      <c r="H151" s="65"/>
      <c r="I151" s="76"/>
      <c r="J151" s="101"/>
      <c r="K151" s="66"/>
      <c r="L151" s="65"/>
      <c r="M151" s="65"/>
    </row>
    <row r="152" spans="1:13" ht="17" x14ac:dyDescent="0.2">
      <c r="A152" s="74"/>
      <c r="B152" s="74"/>
      <c r="C152" s="74"/>
      <c r="D152" s="29" t="str">
        <f>HYPERLINK("https://www.capitol.hawaii.gov/hrscurrent/Vol03_Ch0121-0200D/HRS0127A/HRS_0127A-0012.htm","§127A-12 ")</f>
        <v xml:space="preserve">§127A-12 </v>
      </c>
      <c r="E152" s="65"/>
      <c r="F152" s="74"/>
      <c r="G152" s="74"/>
      <c r="H152" s="65"/>
      <c r="I152" s="76"/>
      <c r="J152" s="101"/>
      <c r="K152" s="66"/>
      <c r="L152" s="65"/>
      <c r="M152" s="65"/>
    </row>
    <row r="153" spans="1:13" ht="17" x14ac:dyDescent="0.2">
      <c r="A153" s="74"/>
      <c r="B153" s="74"/>
      <c r="C153" s="74"/>
      <c r="D153" s="29" t="str">
        <f>HYPERLINK("https://www.capitol.hawaii.gov/hrscurrent/Vol03_Ch0121-0200D/HRS0127A/HRS_0127A-0013.htm","§127A-13 ")</f>
        <v xml:space="preserve">§127A-13 </v>
      </c>
      <c r="E153" s="65"/>
      <c r="F153" s="74"/>
      <c r="G153" s="74"/>
      <c r="H153" s="65"/>
      <c r="I153" s="76"/>
      <c r="J153" s="101"/>
      <c r="K153" s="66"/>
      <c r="L153" s="65"/>
      <c r="M153" s="65"/>
    </row>
    <row r="154" spans="1:13" ht="17" x14ac:dyDescent="0.2">
      <c r="A154" s="74"/>
      <c r="B154" s="74"/>
      <c r="C154" s="74"/>
      <c r="D154" s="29" t="str">
        <f>HYPERLINK("https://www.capitol.hawaii.gov/hrscurrent/Vol03_Ch0121-0200D/HRS0127A/HRS_0127A-0014.htm","§127A-14")</f>
        <v>§127A-14</v>
      </c>
      <c r="E154" s="65"/>
      <c r="F154" s="74"/>
      <c r="G154" s="74"/>
      <c r="H154" s="65"/>
      <c r="I154" s="76"/>
      <c r="J154" s="101"/>
      <c r="K154" s="66"/>
      <c r="L154" s="65"/>
      <c r="M154" s="65"/>
    </row>
    <row r="155" spans="1:13" ht="17" x14ac:dyDescent="0.2">
      <c r="A155" s="74"/>
      <c r="B155" s="74"/>
      <c r="C155" s="74"/>
      <c r="D155" s="29" t="str">
        <f>HYPERLINK("https://www.capitol.hawaii.gov/hrscurrent/Vol03_Ch0121-0200D/HRS0127A/HRS_0127A-0015.htm","§127A-15")</f>
        <v>§127A-15</v>
      </c>
      <c r="E155" s="65"/>
      <c r="F155" s="74"/>
      <c r="G155" s="74"/>
      <c r="H155" s="65"/>
      <c r="I155" s="76"/>
      <c r="J155" s="101"/>
      <c r="K155" s="66"/>
      <c r="L155" s="65"/>
      <c r="M155" s="65"/>
    </row>
    <row r="156" spans="1:13" ht="17" x14ac:dyDescent="0.2">
      <c r="A156" s="74"/>
      <c r="B156" s="74"/>
      <c r="C156" s="74"/>
      <c r="D156" s="29" t="str">
        <f>HYPERLINK("https://www.capitol.hawaii.gov/hrscurrent/Vol03_Ch0121-0200D/HRS0127A/HRS_0127A-0016.htm","§127A-16")</f>
        <v>§127A-16</v>
      </c>
      <c r="E156" s="65"/>
      <c r="F156" s="74"/>
      <c r="G156" s="74"/>
      <c r="H156" s="65"/>
      <c r="I156" s="76"/>
      <c r="J156" s="101"/>
      <c r="K156" s="66"/>
      <c r="L156" s="65"/>
      <c r="M156" s="65"/>
    </row>
    <row r="157" spans="1:13" ht="17" x14ac:dyDescent="0.2">
      <c r="A157" s="74"/>
      <c r="B157" s="74"/>
      <c r="C157" s="74"/>
      <c r="D157" s="29" t="str">
        <f>HYPERLINK("https://www.capitol.hawaii.gov/hrscurrent/Vol03_Ch0121-0200D/HRS0127A/HRS_0127A-0017.htm","§127A-17")</f>
        <v>§127A-17</v>
      </c>
      <c r="E157" s="65"/>
      <c r="F157" s="74"/>
      <c r="G157" s="74"/>
      <c r="H157" s="65"/>
      <c r="I157" s="76"/>
      <c r="J157" s="101"/>
      <c r="K157" s="66"/>
      <c r="L157" s="65"/>
      <c r="M157" s="65"/>
    </row>
    <row r="158" spans="1:13" ht="17" x14ac:dyDescent="0.2">
      <c r="A158" s="74"/>
      <c r="B158" s="74"/>
      <c r="C158" s="74"/>
      <c r="D158" s="29" t="str">
        <f>HYPERLINK("https://www.capitol.hawaii.gov/hrscurrent/Vol03_Ch0121-0200D/HRS0127A/HRS_0127A-0018.htm","§127A-18")</f>
        <v>§127A-18</v>
      </c>
      <c r="E158" s="65"/>
      <c r="F158" s="74"/>
      <c r="G158" s="74"/>
      <c r="H158" s="65"/>
      <c r="I158" s="76"/>
      <c r="J158" s="101"/>
      <c r="K158" s="66"/>
      <c r="L158" s="65"/>
      <c r="M158" s="65"/>
    </row>
    <row r="159" spans="1:13" ht="17" x14ac:dyDescent="0.2">
      <c r="A159" s="74"/>
      <c r="B159" s="74"/>
      <c r="C159" s="74"/>
      <c r="D159" s="29" t="str">
        <f>HYPERLINK("https://www.capitol.hawaii.gov/hrscurrent/Vol03_Ch0121-0200D/HRS0127A/HRS_0127A-0019.htm","§127A-19")</f>
        <v>§127A-19</v>
      </c>
      <c r="E159" s="65"/>
      <c r="F159" s="74"/>
      <c r="G159" s="74"/>
      <c r="H159" s="65"/>
      <c r="I159" s="76"/>
      <c r="J159" s="101"/>
      <c r="K159" s="66"/>
      <c r="L159" s="65"/>
      <c r="M159" s="65"/>
    </row>
    <row r="160" spans="1:13" ht="17" x14ac:dyDescent="0.2">
      <c r="A160" s="74"/>
      <c r="B160" s="74"/>
      <c r="C160" s="74"/>
      <c r="D160" s="29" t="str">
        <f>HYPERLINK("https://www.capitol.hawaii.gov/hrscurrent/Vol03_Ch0121-0200D/HRS0127A/HRS_0127A-0020.htm","§127A-20")</f>
        <v>§127A-20</v>
      </c>
      <c r="E160" s="65"/>
      <c r="F160" s="74"/>
      <c r="G160" s="74"/>
      <c r="H160" s="65"/>
      <c r="I160" s="76"/>
      <c r="J160" s="101"/>
      <c r="K160" s="66"/>
      <c r="L160" s="65"/>
      <c r="M160" s="65"/>
    </row>
    <row r="161" spans="1:13" ht="17" x14ac:dyDescent="0.2">
      <c r="A161" s="74"/>
      <c r="B161" s="74"/>
      <c r="C161" s="74"/>
      <c r="D161" s="29" t="str">
        <f>HYPERLINK("https://www.capitol.hawaii.gov/hrscurrent/Vol03_Ch0121-0200D/HRS0127A/HRS_0127A-0021.htm","§127A-21")</f>
        <v>§127A-21</v>
      </c>
      <c r="E161" s="65"/>
      <c r="F161" s="74"/>
      <c r="G161" s="74"/>
      <c r="H161" s="65"/>
      <c r="I161" s="76"/>
      <c r="J161" s="101"/>
      <c r="K161" s="66"/>
      <c r="L161" s="65"/>
      <c r="M161" s="65"/>
    </row>
    <row r="162" spans="1:13" ht="17" x14ac:dyDescent="0.2">
      <c r="A162" s="74"/>
      <c r="B162" s="74"/>
      <c r="C162" s="74"/>
      <c r="D162" s="29" t="str">
        <f>HYPERLINK("https://www.capitol.hawaii.gov/hrscurrent/Vol03_Ch0121-0200D/HRS0127A/HRS_0127A-0022.htm","§127A-22")</f>
        <v>§127A-22</v>
      </c>
      <c r="E162" s="65"/>
      <c r="F162" s="74"/>
      <c r="G162" s="74"/>
      <c r="H162" s="65"/>
      <c r="I162" s="76"/>
      <c r="J162" s="101"/>
      <c r="K162" s="66"/>
      <c r="L162" s="65"/>
      <c r="M162" s="65"/>
    </row>
    <row r="163" spans="1:13" ht="17" x14ac:dyDescent="0.2">
      <c r="A163" s="74"/>
      <c r="B163" s="74"/>
      <c r="C163" s="74"/>
      <c r="D163" s="29" t="str">
        <f>HYPERLINK("https://www.capitol.hawaii.gov/hrscurrent/Vol03_Ch0121-0200D/HRS0127A/HRS_0127A-0023.htm","§127A-23")</f>
        <v>§127A-23</v>
      </c>
      <c r="E163" s="65"/>
      <c r="F163" s="74"/>
      <c r="G163" s="74"/>
      <c r="H163" s="65"/>
      <c r="I163" s="76"/>
      <c r="J163" s="101"/>
      <c r="K163" s="66"/>
      <c r="L163" s="65"/>
      <c r="M163" s="65"/>
    </row>
    <row r="164" spans="1:13" ht="17" x14ac:dyDescent="0.2">
      <c r="A164" s="74"/>
      <c r="B164" s="74"/>
      <c r="C164" s="74"/>
      <c r="D164" s="29" t="str">
        <f>HYPERLINK("https://www.capitol.hawaii.gov/hrscurrent/Vol03_Ch0121-0200D/HRS0127A/HRS_0127A-0024.htm","§127A-24")</f>
        <v>§127A-24</v>
      </c>
      <c r="E164" s="65"/>
      <c r="F164" s="74"/>
      <c r="G164" s="74"/>
      <c r="H164" s="65"/>
      <c r="I164" s="76"/>
      <c r="J164" s="101"/>
      <c r="K164" s="66"/>
      <c r="L164" s="65"/>
      <c r="M164" s="65"/>
    </row>
    <row r="165" spans="1:13" ht="17" x14ac:dyDescent="0.2">
      <c r="A165" s="74"/>
      <c r="B165" s="74"/>
      <c r="C165" s="74"/>
      <c r="D165" s="29" t="str">
        <f>HYPERLINK("https://www.capitol.hawaii.gov/hrscurrent/Vol03_Ch0121-0200D/HRS0127A/HRS_0127A-0025.htm","§127A-25")</f>
        <v>§127A-25</v>
      </c>
      <c r="E165" s="65"/>
      <c r="F165" s="74"/>
      <c r="G165" s="74"/>
      <c r="H165" s="65"/>
      <c r="I165" s="76"/>
      <c r="J165" s="101"/>
      <c r="K165" s="66"/>
      <c r="L165" s="65"/>
      <c r="M165" s="65"/>
    </row>
    <row r="166" spans="1:13" ht="17" x14ac:dyDescent="0.2">
      <c r="A166" s="74"/>
      <c r="B166" s="74"/>
      <c r="C166" s="74"/>
      <c r="D166" s="29" t="str">
        <f>HYPERLINK("https://www.capitol.hawaii.gov/hrscurrent/Vol03_Ch0121-0200D/HRS0127A/HRS_0127A-0026.htm","§127A-26")</f>
        <v>§127A-26</v>
      </c>
      <c r="E166" s="65"/>
      <c r="F166" s="74"/>
      <c r="G166" s="74"/>
      <c r="H166" s="65"/>
      <c r="I166" s="76"/>
      <c r="J166" s="101"/>
      <c r="K166" s="66"/>
      <c r="L166" s="65"/>
      <c r="M166" s="65"/>
    </row>
    <row r="167" spans="1:13" ht="17" x14ac:dyDescent="0.2">
      <c r="A167" s="74"/>
      <c r="B167" s="74"/>
      <c r="C167" s="74"/>
      <c r="D167" s="29" t="str">
        <f>HYPERLINK("https://www.capitol.hawaii.gov/hrscurrent/Vol03_Ch0121-0200D/HRS0127A/HRS_0127A-0027.htm","§127A-27")</f>
        <v>§127A-27</v>
      </c>
      <c r="E167" s="65"/>
      <c r="F167" s="74"/>
      <c r="G167" s="74"/>
      <c r="H167" s="65"/>
      <c r="I167" s="76"/>
      <c r="J167" s="101"/>
      <c r="K167" s="66"/>
      <c r="L167" s="65"/>
      <c r="M167" s="65"/>
    </row>
    <row r="168" spans="1:13" ht="17" x14ac:dyDescent="0.2">
      <c r="A168" s="74"/>
      <c r="B168" s="74"/>
      <c r="C168" s="74"/>
      <c r="D168" s="29" t="str">
        <f>HYPERLINK("https://www.capitol.hawaii.gov/hrscurrent/Vol03_Ch0121-0200D/HRS0127A/HRS_0127A-0028.htm","§127A-28")</f>
        <v>§127A-28</v>
      </c>
      <c r="E168" s="65"/>
      <c r="F168" s="74"/>
      <c r="G168" s="74"/>
      <c r="H168" s="65"/>
      <c r="I168" s="76"/>
      <c r="J168" s="101"/>
      <c r="K168" s="66"/>
      <c r="L168" s="65"/>
      <c r="M168" s="65"/>
    </row>
    <row r="169" spans="1:13" ht="17" x14ac:dyDescent="0.2">
      <c r="A169" s="74"/>
      <c r="B169" s="74"/>
      <c r="C169" s="74"/>
      <c r="D169" s="29" t="str">
        <f>HYPERLINK("https://www.capitol.hawaii.gov/hrscurrent/Vol03_Ch0121-0200D/HRS0127A/HRS_0127A-0029.htm","§127A-29")</f>
        <v>§127A-29</v>
      </c>
      <c r="E169" s="65"/>
      <c r="F169" s="74"/>
      <c r="G169" s="74"/>
      <c r="H169" s="65"/>
      <c r="I169" s="76"/>
      <c r="J169" s="101"/>
      <c r="K169" s="66"/>
      <c r="L169" s="65"/>
      <c r="M169" s="65"/>
    </row>
    <row r="170" spans="1:13" ht="17" x14ac:dyDescent="0.2">
      <c r="A170" s="74"/>
      <c r="B170" s="74"/>
      <c r="C170" s="74"/>
      <c r="D170" s="29" t="str">
        <f>HYPERLINK("https://www.capitol.hawaii.gov/hrscurrent/Vol03_Ch0121-0200D/HRS0127A/HRS_0127A-0030.htm","§127A-30")</f>
        <v>§127A-30</v>
      </c>
      <c r="E170" s="65"/>
      <c r="F170" s="74"/>
      <c r="G170" s="74"/>
      <c r="H170" s="65"/>
      <c r="I170" s="76"/>
      <c r="J170" s="101"/>
      <c r="K170" s="66"/>
      <c r="L170" s="65"/>
      <c r="M170" s="65"/>
    </row>
    <row r="171" spans="1:13" ht="17" x14ac:dyDescent="0.2">
      <c r="A171" s="74"/>
      <c r="B171" s="74"/>
      <c r="C171" s="74"/>
      <c r="D171" s="29" t="str">
        <f>HYPERLINK("https://www.capitol.hawaii.gov/hrscurrent/Vol03_Ch0121-0200D/HRS0127A/HRS_0127A-0031.htm","§127A-31")</f>
        <v>§127A-31</v>
      </c>
      <c r="E171" s="65"/>
      <c r="F171" s="74"/>
      <c r="G171" s="74"/>
      <c r="H171" s="65"/>
      <c r="I171" s="76"/>
      <c r="J171" s="101"/>
      <c r="K171" s="66"/>
      <c r="L171" s="65"/>
      <c r="M171" s="65"/>
    </row>
    <row r="172" spans="1:13" ht="17" x14ac:dyDescent="0.2">
      <c r="A172" s="74"/>
      <c r="B172" s="74"/>
      <c r="C172" s="74"/>
      <c r="D172" s="29" t="str">
        <f>HYPERLINK("https://www.capitol.hawaii.gov/hrscurrent/Vol03_Ch0121-0200D/HRS0127A/HRS_0127A-0032.htm","§127A-32")</f>
        <v>§127A-32</v>
      </c>
      <c r="E172" s="65"/>
      <c r="F172" s="74"/>
      <c r="G172" s="74"/>
      <c r="H172" s="65"/>
      <c r="I172" s="76"/>
      <c r="J172" s="101"/>
      <c r="K172" s="66"/>
      <c r="L172" s="65"/>
      <c r="M172" s="65"/>
    </row>
    <row r="173" spans="1:13" ht="17" x14ac:dyDescent="0.2">
      <c r="A173" s="74"/>
      <c r="B173" s="74"/>
      <c r="C173" s="74"/>
      <c r="D173" s="29" t="str">
        <f>HYPERLINK("https://www.capitol.hawaii.gov/hrscurrent/Vol01_Ch0001-0042F/HRS0001/HRS_0001-0028_0005.htm","§1-28.5")</f>
        <v>§1-28.5</v>
      </c>
      <c r="E173" s="65"/>
      <c r="F173" s="74"/>
      <c r="G173" s="74"/>
      <c r="H173" s="65"/>
      <c r="I173" s="76"/>
      <c r="J173" s="101"/>
      <c r="K173" s="66"/>
      <c r="L173" s="65"/>
      <c r="M173" s="65"/>
    </row>
    <row r="174" spans="1:13" ht="17" x14ac:dyDescent="0.2">
      <c r="A174" s="74"/>
      <c r="B174" s="74"/>
      <c r="C174" s="74"/>
      <c r="D174" s="29" t="str">
        <f>HYPERLINK("https://www.capitol.hawaii.gov/hrscurrent/Vol01_Ch0001-0042F/HRS0026/HRS_0026-0021.htm","§26-21")</f>
        <v>§26-21</v>
      </c>
      <c r="E174" s="65"/>
      <c r="F174" s="74"/>
      <c r="G174" s="74"/>
      <c r="H174" s="65"/>
      <c r="I174" s="76"/>
      <c r="J174" s="101"/>
      <c r="K174" s="66"/>
      <c r="L174" s="65"/>
      <c r="M174" s="65"/>
    </row>
    <row r="175" spans="1:13" ht="17" x14ac:dyDescent="0.2">
      <c r="A175" s="74"/>
      <c r="B175" s="74"/>
      <c r="C175" s="74"/>
      <c r="D175" s="29" t="str">
        <f>HYPERLINK("https://www.capitol.hawaii.gov/hrscurrent/Vol02_Ch0046-0115/HRS0103/HRS_0103-0053.htm","§103-53")</f>
        <v>§103-53</v>
      </c>
      <c r="E175" s="65"/>
      <c r="F175" s="74"/>
      <c r="G175" s="74"/>
      <c r="H175" s="65"/>
      <c r="I175" s="76"/>
      <c r="J175" s="101"/>
      <c r="K175" s="66"/>
      <c r="L175" s="65"/>
      <c r="M175" s="65"/>
    </row>
    <row r="176" spans="1:13" ht="17" x14ac:dyDescent="0.2">
      <c r="A176" s="74"/>
      <c r="B176" s="74"/>
      <c r="C176" s="74"/>
      <c r="D176" s="29" t="str">
        <f>HYPERLINK("https://www.capitol.hawaii.gov/hrscurrent/Vol03_Ch0121-0200D/HRS0121/HRS_0121-0030.htm","§121-30")</f>
        <v>§121-30</v>
      </c>
      <c r="E176" s="65"/>
      <c r="F176" s="74"/>
      <c r="G176" s="74"/>
      <c r="H176" s="65"/>
      <c r="I176" s="76"/>
      <c r="J176" s="101"/>
      <c r="K176" s="66"/>
      <c r="L176" s="65"/>
      <c r="M176" s="65"/>
    </row>
    <row r="177" spans="1:13" ht="17" x14ac:dyDescent="0.2">
      <c r="A177" s="74"/>
      <c r="B177" s="74"/>
      <c r="C177" s="74"/>
      <c r="D177" s="29" t="str">
        <f>HYPERLINK("https://www.capitol.hawaii.gov/hrscurrent/Vol03_Ch0121-0200D/HRS0134/HRS_0134-0007_0002.htm","§134.7.2")</f>
        <v>§134.7.2</v>
      </c>
      <c r="E177" s="65"/>
      <c r="F177" s="74"/>
      <c r="G177" s="74"/>
      <c r="H177" s="65"/>
      <c r="I177" s="76"/>
      <c r="J177" s="101"/>
      <c r="K177" s="66"/>
      <c r="L177" s="65"/>
      <c r="M177" s="65"/>
    </row>
    <row r="178" spans="1:13" ht="17" x14ac:dyDescent="0.2">
      <c r="A178" s="74"/>
      <c r="B178" s="74"/>
      <c r="C178" s="74"/>
      <c r="D178" s="29" t="str">
        <f>HYPERLINK("https://www.capitol.hawaii.gov/hrscurrent/Vol04_Ch0201-0257/HRS0209/HRS_0209-0006.htm","§209-6")</f>
        <v>§209-6</v>
      </c>
      <c r="E178" s="65"/>
      <c r="F178" s="74"/>
      <c r="G178" s="74"/>
      <c r="H178" s="65"/>
      <c r="I178" s="76"/>
      <c r="J178" s="101"/>
      <c r="K178" s="66"/>
      <c r="L178" s="65"/>
      <c r="M178" s="65"/>
    </row>
    <row r="179" spans="1:13" ht="17" x14ac:dyDescent="0.2">
      <c r="A179" s="74"/>
      <c r="B179" s="74"/>
      <c r="C179" s="74"/>
      <c r="D179" s="29" t="str">
        <f>HYPERLINK("https://www.capitol.hawaii.gov/hrscurrent/Vol05_Ch0261-0319/HRS0269/HRS_0269-0016_0003.htm","§269-16.3")</f>
        <v>§269-16.3</v>
      </c>
      <c r="E179" s="65"/>
      <c r="F179" s="74"/>
      <c r="G179" s="74"/>
      <c r="H179" s="65"/>
      <c r="I179" s="76"/>
      <c r="J179" s="101"/>
      <c r="K179" s="66"/>
      <c r="L179" s="65"/>
      <c r="M179" s="65"/>
    </row>
    <row r="180" spans="1:13" ht="17" x14ac:dyDescent="0.2">
      <c r="A180" s="74"/>
      <c r="B180" s="74"/>
      <c r="C180" s="74"/>
      <c r="D180" s="29" t="str">
        <f>HYPERLINK("https://www.capitol.hawaii.gov/hrscurrent/Vol05_Ch0261-0319/HRS0271G/HRS_0271G-0010.htm","§271G-10")</f>
        <v>§271G-10</v>
      </c>
      <c r="E180" s="65"/>
      <c r="F180" s="74"/>
      <c r="G180" s="74"/>
      <c r="H180" s="65"/>
      <c r="I180" s="76"/>
      <c r="J180" s="101"/>
      <c r="K180" s="66"/>
      <c r="L180" s="65"/>
      <c r="M180" s="65"/>
    </row>
    <row r="181" spans="1:13" ht="17" x14ac:dyDescent="0.2">
      <c r="A181" s="74"/>
      <c r="B181" s="74"/>
      <c r="C181" s="74"/>
      <c r="D181" s="29" t="str">
        <f>HYPERLINK("https://www.capitol.hawaii.gov/hrscurrent/Vol05_Ch0261-0319/HRS0286/HRS_0286-0226.htm","§286-226")</f>
        <v>§286-226</v>
      </c>
      <c r="E181" s="65"/>
      <c r="F181" s="74"/>
      <c r="G181" s="74"/>
      <c r="H181" s="65"/>
      <c r="I181" s="76"/>
      <c r="J181" s="101"/>
      <c r="K181" s="66"/>
      <c r="L181" s="65"/>
      <c r="M181" s="65"/>
    </row>
    <row r="182" spans="1:13" ht="17" x14ac:dyDescent="0.2">
      <c r="A182" s="74"/>
      <c r="B182" s="74"/>
      <c r="C182" s="74"/>
      <c r="D182" s="29" t="str">
        <f>HYPERLINK("https://www.capitol.hawaii.gov/hrscurrent/Vol05_Ch0261-0319/HRS0309H/HRS_0309H-0002.htm","§309H-2")</f>
        <v>§309H-2</v>
      </c>
      <c r="E182" s="65"/>
      <c r="F182" s="74"/>
      <c r="G182" s="74"/>
      <c r="H182" s="65"/>
      <c r="I182" s="76"/>
      <c r="J182" s="101"/>
      <c r="K182" s="66"/>
      <c r="L182" s="65"/>
      <c r="M182" s="65"/>
    </row>
    <row r="183" spans="1:13" s="21" customFormat="1" ht="17" x14ac:dyDescent="0.2">
      <c r="A183" s="74"/>
      <c r="B183" s="74"/>
      <c r="C183" s="74"/>
      <c r="D183" s="29" t="str">
        <f>HYPERLINK("https://www.capitol.hawaii.gov/hrscurrent/Vol05_Ch0261-0319/HRS0309H/HRS_0309H-0004.htm","§309H-4")</f>
        <v>§309H-4</v>
      </c>
      <c r="E183" s="65"/>
      <c r="F183" s="74"/>
      <c r="G183" s="74"/>
      <c r="H183" s="65"/>
      <c r="I183" s="76"/>
      <c r="J183" s="101"/>
      <c r="K183" s="66"/>
      <c r="L183" s="65"/>
      <c r="M183" s="65"/>
    </row>
    <row r="184" spans="1:13" s="21" customFormat="1" ht="17" x14ac:dyDescent="0.2">
      <c r="A184" s="74"/>
      <c r="B184" s="74"/>
      <c r="C184" s="74"/>
      <c r="D184" s="29" t="str">
        <f>HYPERLINK("https://www.capitol.hawaii.gov/hrscurrent/Vol13_Ch0601-0676/HRS0601/HRS_0601-0001_0005.htm","§601-1.5")</f>
        <v>§601-1.5</v>
      </c>
      <c r="E184" s="65"/>
      <c r="F184" s="74"/>
      <c r="G184" s="74"/>
      <c r="H184" s="65"/>
      <c r="I184" s="76"/>
      <c r="J184" s="101"/>
      <c r="K184" s="66"/>
      <c r="L184" s="65"/>
      <c r="M184" s="65"/>
    </row>
    <row r="185" spans="1:13" s="21" customFormat="1" ht="17" x14ac:dyDescent="0.2">
      <c r="A185" s="74"/>
      <c r="B185" s="74"/>
      <c r="C185" s="74"/>
      <c r="D185" s="29" t="str">
        <f>HYPERLINK("https://www.capitol.hawaii.gov/hrscurrent/Vol14_Ch0701-0853/HRS0707/HRS_0707-0700.htm","§707-700")</f>
        <v>§707-700</v>
      </c>
      <c r="E185" s="65"/>
      <c r="F185" s="74"/>
      <c r="G185" s="74"/>
      <c r="H185" s="65"/>
      <c r="I185" s="76"/>
      <c r="J185" s="101"/>
      <c r="K185" s="66"/>
      <c r="L185" s="65"/>
      <c r="M185" s="65"/>
    </row>
    <row r="186" spans="1:13" s="21" customFormat="1" ht="17" x14ac:dyDescent="0.2">
      <c r="A186" s="74"/>
      <c r="B186" s="74"/>
      <c r="C186" s="74"/>
      <c r="D186" s="29" t="str">
        <f>HYPERLINK("https://www.capitol.hawaii.gov/hrscurrent/Vol14_Ch0701-0853/HRS0707/HRS_0707-0712_0007.htm","§707-712.7")</f>
        <v>§707-712.7</v>
      </c>
      <c r="E186" s="65"/>
      <c r="F186" s="74"/>
      <c r="G186" s="74"/>
      <c r="H186" s="65"/>
      <c r="I186" s="76"/>
      <c r="J186" s="101"/>
      <c r="K186" s="66"/>
      <c r="L186" s="65"/>
      <c r="M186" s="65"/>
    </row>
    <row r="187" spans="1:13" s="21" customFormat="1" ht="17" x14ac:dyDescent="0.2">
      <c r="A187" s="74"/>
      <c r="B187" s="74"/>
      <c r="C187" s="74"/>
      <c r="D187" s="29" t="str">
        <f>HYPERLINK("https://www.capitol.hawaii.gov/hrscurrent/Vol14_Ch0701-0853/HRS0708/HRS_0708-0817.htm","§708-817")</f>
        <v>§708-817</v>
      </c>
      <c r="E187" s="65"/>
      <c r="F187" s="74"/>
      <c r="G187" s="74"/>
      <c r="H187" s="65"/>
      <c r="I187" s="76"/>
      <c r="J187" s="101"/>
      <c r="K187" s="66"/>
      <c r="L187" s="65"/>
      <c r="M187" s="65"/>
    </row>
    <row r="188" spans="1:13" s="21" customFormat="1" ht="17" x14ac:dyDescent="0.2">
      <c r="A188" s="74"/>
      <c r="B188" s="74"/>
      <c r="C188" s="74"/>
      <c r="D188" s="29" t="str">
        <f>HYPERLINK("https://www.capitol.hawaii.gov/hrscurrent/Vol14_Ch0701-0853/HRS0708/HRS_0708-0818.htm","§708-818")</f>
        <v>§708-818</v>
      </c>
      <c r="E188" s="65"/>
      <c r="F188" s="74"/>
      <c r="G188" s="74"/>
      <c r="H188" s="65"/>
      <c r="I188" s="76"/>
      <c r="J188" s="101"/>
      <c r="K188" s="66"/>
      <c r="L188" s="65"/>
      <c r="M188" s="65"/>
    </row>
    <row r="189" spans="1:13" s="21" customFormat="1" ht="17" x14ac:dyDescent="0.2">
      <c r="A189" s="74"/>
      <c r="B189" s="74"/>
      <c r="C189" s="74"/>
      <c r="D189" s="29" t="str">
        <f>HYPERLINK("https://www.capitol.hawaii.gov/hrscurrent/Vol14_Ch0701-0853/HRS0708/HRS_0708-0820.htm","§708-820")</f>
        <v>§708-820</v>
      </c>
      <c r="E189" s="65"/>
      <c r="F189" s="74"/>
      <c r="G189" s="74"/>
      <c r="H189" s="65"/>
      <c r="I189" s="76"/>
      <c r="J189" s="101"/>
      <c r="K189" s="66"/>
      <c r="L189" s="65"/>
      <c r="M189" s="65"/>
    </row>
    <row r="190" spans="1:13" s="21" customFormat="1" ht="17" x14ac:dyDescent="0.2">
      <c r="A190" s="74"/>
      <c r="B190" s="74"/>
      <c r="C190" s="74"/>
      <c r="D190" s="29" t="str">
        <f>HYPERLINK("https://www.capitol.hawaii.gov/hrscurrent/Vol14_Ch0701-0853/HRS0708/HRS_0708-0830_0005.htm","§708-830.5")</f>
        <v>§708-830.5</v>
      </c>
      <c r="E190" s="65"/>
      <c r="F190" s="74"/>
      <c r="G190" s="74"/>
      <c r="H190" s="65"/>
      <c r="I190" s="76"/>
      <c r="J190" s="101"/>
      <c r="K190" s="66"/>
      <c r="L190" s="65"/>
      <c r="M190" s="65"/>
    </row>
    <row r="191" spans="1:13" s="21" customFormat="1" ht="17" x14ac:dyDescent="0.2">
      <c r="A191" s="74"/>
      <c r="B191" s="74"/>
      <c r="C191" s="74"/>
      <c r="D191" s="29" t="str">
        <f>HYPERLINK("https://www.capitol.hawaii.gov/hrscurrent/Vol14_Ch0701-0853/HRS0708/HRS_0708-0840.htm","§708-840")</f>
        <v>§708-840</v>
      </c>
      <c r="E191" s="65"/>
      <c r="F191" s="74"/>
      <c r="G191" s="74"/>
      <c r="H191" s="65"/>
      <c r="I191" s="76"/>
      <c r="J191" s="101"/>
      <c r="K191" s="66"/>
      <c r="L191" s="65"/>
      <c r="M191" s="65"/>
    </row>
    <row r="192" spans="1:13" s="21" customFormat="1" ht="17" x14ac:dyDescent="0.2">
      <c r="A192" s="74"/>
      <c r="B192" s="74"/>
      <c r="C192" s="74"/>
      <c r="D192" s="56" t="str">
        <f>HYPERLINK("https://www.capitol.hawaii.gov/hrscurrent/Vol03_Ch0121-0200D/HRS0127/HRS_0127-.htm","§127- (repealed 2014)")</f>
        <v>§127- (repealed 2014)</v>
      </c>
      <c r="E192" s="65"/>
      <c r="F192" s="74"/>
      <c r="G192" s="74"/>
      <c r="H192" s="65"/>
      <c r="I192" s="76"/>
      <c r="J192" s="101"/>
      <c r="K192" s="66"/>
      <c r="L192" s="65"/>
      <c r="M192" s="65"/>
    </row>
    <row r="193" spans="1:13" s="21" customFormat="1" ht="17" x14ac:dyDescent="0.2">
      <c r="A193" s="74"/>
      <c r="B193" s="74"/>
      <c r="C193" s="74"/>
      <c r="D193" s="56" t="str">
        <f>HYPERLINK("https://www.capitol.hawaii.gov/hrscurrent/Vol03_Ch0121-0200D/HRS0128/HRS_0128-.htm","§128- (repealed 2014)")</f>
        <v>§128- (repealed 2014)</v>
      </c>
      <c r="E193" s="65"/>
      <c r="F193" s="74"/>
      <c r="G193" s="74"/>
      <c r="H193" s="65"/>
      <c r="I193" s="76"/>
      <c r="J193" s="101"/>
      <c r="K193" s="66"/>
      <c r="L193" s="65"/>
      <c r="M193" s="65"/>
    </row>
    <row r="194" spans="1:13" s="21" customFormat="1" ht="17" x14ac:dyDescent="0.2">
      <c r="A194" s="74"/>
      <c r="B194" s="74"/>
      <c r="C194" s="74"/>
      <c r="D194" s="56" t="str">
        <f>HYPERLINK("https://www.capitol.hawaii.gov/hrscurrent/Vol04_Ch0201-0257/HRS0209/HRS_0209-0009.htm","§209-9 (repealed 2014)")</f>
        <v>§209-9 (repealed 2014)</v>
      </c>
      <c r="E194" s="65"/>
      <c r="F194" s="74"/>
      <c r="G194" s="74"/>
      <c r="H194" s="65"/>
      <c r="I194" s="76"/>
      <c r="J194" s="101"/>
      <c r="K194" s="66"/>
      <c r="L194" s="65"/>
      <c r="M194" s="65"/>
    </row>
    <row r="195" spans="1:13" s="21" customFormat="1" ht="17" x14ac:dyDescent="0.2">
      <c r="A195" s="74"/>
      <c r="B195" s="74"/>
      <c r="C195" s="74"/>
      <c r="D195" s="29" t="str">
        <f>HYPERLINK("https://www.capitol.hawaii.gov/hrscurrent/Vol01_Ch0001-0042F/HRS0026/HRS_0026-0014_0006.htm","§26-14.6")</f>
        <v>§26-14.6</v>
      </c>
      <c r="E195" s="65"/>
      <c r="F195" s="74"/>
      <c r="G195" s="74"/>
      <c r="H195" s="65"/>
      <c r="I195" s="76"/>
      <c r="J195" s="101"/>
      <c r="K195" s="66"/>
      <c r="L195" s="65"/>
      <c r="M195" s="65"/>
    </row>
    <row r="196" spans="1:13" s="21" customFormat="1" ht="17" x14ac:dyDescent="0.2">
      <c r="A196" s="74"/>
      <c r="B196" s="74"/>
      <c r="C196" s="74"/>
      <c r="D196" s="29" t="str">
        <f>HYPERLINK("https://www.capitol.hawaii.gov/hrscurrent/Vol01_Ch0001-0042F/HRS0026/HRS_0026-0024.htm","§26-24")</f>
        <v>§26-24</v>
      </c>
      <c r="E196" s="65"/>
      <c r="F196" s="74"/>
      <c r="G196" s="74"/>
      <c r="H196" s="65"/>
      <c r="I196" s="76"/>
      <c r="J196" s="101"/>
      <c r="K196" s="66"/>
      <c r="L196" s="65"/>
      <c r="M196" s="65"/>
    </row>
    <row r="197" spans="1:13" s="21" customFormat="1" ht="17" x14ac:dyDescent="0.2">
      <c r="A197" s="74"/>
      <c r="B197" s="74"/>
      <c r="C197" s="74"/>
      <c r="D197" s="29" t="str">
        <f>HYPERLINK("https://www.capitol.hawaii.gov/hrscurrent/Vol03_Ch0121-0200D/HRS0121/HRS_0121-0009.htm","§121-9")</f>
        <v>§121-9</v>
      </c>
      <c r="E197" s="65"/>
      <c r="F197" s="74"/>
      <c r="G197" s="74"/>
      <c r="H197" s="65"/>
      <c r="I197" s="76"/>
      <c r="J197" s="101"/>
      <c r="K197" s="66"/>
      <c r="L197" s="65"/>
      <c r="M197" s="65"/>
    </row>
    <row r="198" spans="1:13" s="21" customFormat="1" ht="17" x14ac:dyDescent="0.2">
      <c r="A198" s="73"/>
      <c r="B198" s="73"/>
      <c r="C198" s="73"/>
      <c r="D198" s="29" t="str">
        <f>HYPERLINK("https://www.capitol.hawaii.gov/hrscurrent/Vol03_Ch0121-0200D/HRS0121/HRS_0121-0034_0005.htm","§121-34.5")</f>
        <v>§121-34.5</v>
      </c>
      <c r="E198" s="62"/>
      <c r="F198" s="73"/>
      <c r="G198" s="73"/>
      <c r="H198" s="62"/>
      <c r="I198" s="68"/>
      <c r="J198" s="101"/>
      <c r="K198" s="64"/>
      <c r="L198" s="62"/>
      <c r="M198" s="62"/>
    </row>
    <row r="199" spans="1:13" ht="68" x14ac:dyDescent="0.2">
      <c r="A199" s="30">
        <v>150</v>
      </c>
      <c r="B199" s="31">
        <v>2014</v>
      </c>
      <c r="C199" s="31" t="s">
        <v>11</v>
      </c>
      <c r="D199" s="4" t="s">
        <v>11</v>
      </c>
      <c r="E199" s="4" t="s">
        <v>1312</v>
      </c>
      <c r="F199" s="31" t="s">
        <v>12</v>
      </c>
      <c r="G199" s="30" t="s">
        <v>425</v>
      </c>
      <c r="H199" s="4" t="s">
        <v>426</v>
      </c>
      <c r="I199" s="15" t="s">
        <v>22</v>
      </c>
      <c r="J199" s="100" t="s">
        <v>1250</v>
      </c>
      <c r="K199" s="12" t="s">
        <v>427</v>
      </c>
      <c r="L199" s="4" t="s">
        <v>428</v>
      </c>
      <c r="M199" s="4" t="s">
        <v>294</v>
      </c>
    </row>
    <row r="200" spans="1:13" ht="68" x14ac:dyDescent="0.2">
      <c r="A200" s="30">
        <v>177</v>
      </c>
      <c r="B200" s="31">
        <v>2014</v>
      </c>
      <c r="C200" s="31" t="s">
        <v>11</v>
      </c>
      <c r="D200" s="4" t="s">
        <v>11</v>
      </c>
      <c r="E200" s="4" t="s">
        <v>11</v>
      </c>
      <c r="F200" s="31" t="s">
        <v>12</v>
      </c>
      <c r="G200" s="30" t="s">
        <v>429</v>
      </c>
      <c r="H200" s="4" t="s">
        <v>430</v>
      </c>
      <c r="I200" s="15" t="s">
        <v>22</v>
      </c>
      <c r="J200" s="100" t="s">
        <v>1262</v>
      </c>
      <c r="K200" s="12" t="s">
        <v>431</v>
      </c>
      <c r="L200" s="4" t="s">
        <v>432</v>
      </c>
      <c r="M200" s="4" t="s">
        <v>433</v>
      </c>
    </row>
    <row r="201" spans="1:13" ht="187" x14ac:dyDescent="0.2">
      <c r="A201" s="30">
        <v>183</v>
      </c>
      <c r="B201" s="31">
        <v>2014</v>
      </c>
      <c r="C201" s="31" t="s">
        <v>11</v>
      </c>
      <c r="D201" s="4" t="s">
        <v>11</v>
      </c>
      <c r="E201" s="4" t="s">
        <v>11</v>
      </c>
      <c r="F201" s="31" t="s">
        <v>12</v>
      </c>
      <c r="G201" s="30" t="s">
        <v>434</v>
      </c>
      <c r="H201" s="4" t="s">
        <v>435</v>
      </c>
      <c r="I201" s="15" t="s">
        <v>22</v>
      </c>
      <c r="J201" s="100" t="s">
        <v>1263</v>
      </c>
      <c r="K201" s="12" t="s">
        <v>436</v>
      </c>
      <c r="L201" s="4" t="s">
        <v>437</v>
      </c>
      <c r="M201" s="4" t="s">
        <v>438</v>
      </c>
    </row>
    <row r="202" spans="1:13" ht="68" x14ac:dyDescent="0.2">
      <c r="A202" s="30">
        <v>229</v>
      </c>
      <c r="B202" s="31">
        <v>2014</v>
      </c>
      <c r="C202" s="31" t="s">
        <v>11</v>
      </c>
      <c r="D202" s="4" t="s">
        <v>11</v>
      </c>
      <c r="E202" s="4" t="s">
        <v>11</v>
      </c>
      <c r="F202" s="31" t="s">
        <v>81</v>
      </c>
      <c r="G202" s="30" t="s">
        <v>439</v>
      </c>
      <c r="H202" s="4" t="s">
        <v>440</v>
      </c>
      <c r="I202" s="15"/>
      <c r="J202" s="100" t="s">
        <v>1264</v>
      </c>
      <c r="K202" s="12" t="s">
        <v>441</v>
      </c>
      <c r="L202" s="4" t="s">
        <v>442</v>
      </c>
      <c r="M202" s="4" t="s">
        <v>443</v>
      </c>
    </row>
    <row r="203" spans="1:13" ht="51" x14ac:dyDescent="0.2">
      <c r="A203" s="30">
        <v>12</v>
      </c>
      <c r="B203" s="31">
        <v>2013</v>
      </c>
      <c r="C203" s="31" t="s">
        <v>11</v>
      </c>
      <c r="D203" s="44" t="str">
        <f>HYPERLINK("https://www.capitol.hawaii.gov/hrscurrent/Vol05_Ch0261-0319/HRS0279E/HRS_0279E-.htm","§279E-3 (repealed 2015)")</f>
        <v>§279E-3 (repealed 2015)</v>
      </c>
      <c r="E203" s="4" t="s">
        <v>11</v>
      </c>
      <c r="F203" s="31" t="s">
        <v>444</v>
      </c>
      <c r="G203" s="30" t="s">
        <v>445</v>
      </c>
      <c r="H203" s="4" t="s">
        <v>446</v>
      </c>
      <c r="I203" s="15"/>
      <c r="J203" s="100" t="s">
        <v>1265</v>
      </c>
      <c r="K203" s="12" t="s">
        <v>447</v>
      </c>
      <c r="L203" s="4" t="s">
        <v>448</v>
      </c>
      <c r="M203" s="4" t="s">
        <v>449</v>
      </c>
    </row>
    <row r="204" spans="1:13" ht="34" x14ac:dyDescent="0.2">
      <c r="A204" s="30">
        <v>24</v>
      </c>
      <c r="B204" s="31">
        <v>2013</v>
      </c>
      <c r="C204" s="31" t="s">
        <v>11</v>
      </c>
      <c r="D204" s="29" t="str">
        <f>HYPERLINK("https://www.capitol.hawaii.gov/hrscurrent/Vol05_Ch0261-0319/HRS0269/HRS_0269-0033.htm","§269-33")</f>
        <v>§269-33</v>
      </c>
      <c r="E204" s="4" t="s">
        <v>11</v>
      </c>
      <c r="F204" s="31" t="s">
        <v>12</v>
      </c>
      <c r="G204" s="30" t="s">
        <v>450</v>
      </c>
      <c r="H204" s="4" t="s">
        <v>451</v>
      </c>
      <c r="I204" s="15"/>
      <c r="J204" s="100" t="s">
        <v>905</v>
      </c>
      <c r="K204" s="12" t="s">
        <v>452</v>
      </c>
      <c r="L204" s="4" t="s">
        <v>453</v>
      </c>
      <c r="M204" s="4" t="s">
        <v>364</v>
      </c>
    </row>
    <row r="205" spans="1:13" ht="17" x14ac:dyDescent="0.2">
      <c r="A205" s="75">
        <v>34</v>
      </c>
      <c r="B205" s="72">
        <v>2013</v>
      </c>
      <c r="C205" s="72" t="s">
        <v>11</v>
      </c>
      <c r="D205" s="29" t="str">
        <f>HYPERLINK("https://www.capitol.hawaii.gov/hrscurrent/Vol05_Ch0261-0319/HRS0269/HRS_0269-0145_0005.htm","§269-145.5")</f>
        <v>§269-145.5</v>
      </c>
      <c r="E205" s="61" t="s">
        <v>11</v>
      </c>
      <c r="F205" s="72" t="s">
        <v>12</v>
      </c>
      <c r="G205" s="75" t="s">
        <v>454</v>
      </c>
      <c r="H205" s="61" t="s">
        <v>455</v>
      </c>
      <c r="I205" s="67"/>
      <c r="J205" s="102" t="s">
        <v>1266</v>
      </c>
      <c r="K205" s="63" t="s">
        <v>456</v>
      </c>
      <c r="L205" s="61" t="s">
        <v>457</v>
      </c>
      <c r="M205" s="61" t="s">
        <v>364</v>
      </c>
    </row>
    <row r="206" spans="1:13" ht="17" x14ac:dyDescent="0.2">
      <c r="A206" s="73"/>
      <c r="B206" s="73"/>
      <c r="C206" s="73"/>
      <c r="D206" s="29" t="str">
        <f>HYPERLINK("https://www.capitol.hawaii.gov/hrscurrent/Vol05_Ch0261-0319/HRS0269/HRS_0269-0141.htm","§269-141")</f>
        <v>§269-141</v>
      </c>
      <c r="E206" s="62"/>
      <c r="F206" s="73"/>
      <c r="G206" s="73"/>
      <c r="H206" s="62"/>
      <c r="I206" s="68"/>
      <c r="J206" s="102"/>
      <c r="K206" s="64"/>
      <c r="L206" s="62"/>
      <c r="M206" s="62"/>
    </row>
    <row r="207" spans="1:13" ht="51" x14ac:dyDescent="0.2">
      <c r="A207" s="30">
        <v>37</v>
      </c>
      <c r="B207" s="31">
        <v>2013</v>
      </c>
      <c r="C207" s="31" t="s">
        <v>11</v>
      </c>
      <c r="D207" s="29" t="str">
        <f>HYPERLINK("https://www.capitol.hawaii.gov/hrscurrent/Vol05_Ch0261-0319/HRS0269/HRS_0269-0006.htm","§269-6")</f>
        <v>§269-6</v>
      </c>
      <c r="E207" s="4" t="s">
        <v>11</v>
      </c>
      <c r="F207" s="31" t="s">
        <v>12</v>
      </c>
      <c r="G207" s="30" t="s">
        <v>458</v>
      </c>
      <c r="H207" s="4" t="s">
        <v>459</v>
      </c>
      <c r="I207" s="22"/>
      <c r="J207" s="100" t="s">
        <v>976</v>
      </c>
      <c r="K207" s="12" t="s">
        <v>460</v>
      </c>
      <c r="L207" s="4" t="s">
        <v>461</v>
      </c>
      <c r="M207" s="4" t="s">
        <v>462</v>
      </c>
    </row>
    <row r="208" spans="1:13" ht="51" x14ac:dyDescent="0.2">
      <c r="A208" s="30">
        <v>57</v>
      </c>
      <c r="B208" s="31">
        <v>2013</v>
      </c>
      <c r="C208" s="31" t="s">
        <v>11</v>
      </c>
      <c r="D208" s="29" t="str">
        <f>HYPERLINK("https://www.capitol.hawaii.gov/hrscurrent/Vol05_Ch0261-0319/HRS0269/HRS_0269-0031.htm","§269-31")</f>
        <v>§269-31</v>
      </c>
      <c r="E208" s="4" t="s">
        <v>11</v>
      </c>
      <c r="F208" s="31" t="s">
        <v>12</v>
      </c>
      <c r="G208" s="30" t="s">
        <v>463</v>
      </c>
      <c r="H208" s="4" t="s">
        <v>464</v>
      </c>
      <c r="I208" s="15"/>
      <c r="J208" s="100" t="s">
        <v>1267</v>
      </c>
      <c r="K208" s="12" t="s">
        <v>465</v>
      </c>
      <c r="L208" s="4" t="s">
        <v>466</v>
      </c>
      <c r="M208" s="4" t="s">
        <v>364</v>
      </c>
    </row>
    <row r="209" spans="1:13" ht="102" x14ac:dyDescent="0.2">
      <c r="A209" s="30">
        <v>78</v>
      </c>
      <c r="B209" s="31">
        <v>2013</v>
      </c>
      <c r="C209" s="31" t="s">
        <v>11</v>
      </c>
      <c r="D209" s="4" t="s">
        <v>11</v>
      </c>
      <c r="E209" s="4" t="s">
        <v>11</v>
      </c>
      <c r="F209" s="31" t="s">
        <v>81</v>
      </c>
      <c r="G209" s="30" t="s">
        <v>467</v>
      </c>
      <c r="H209" s="4" t="s">
        <v>468</v>
      </c>
      <c r="I209" s="15" t="s">
        <v>22</v>
      </c>
      <c r="J209" s="100" t="s">
        <v>1268</v>
      </c>
      <c r="K209" s="12" t="s">
        <v>469</v>
      </c>
      <c r="L209" s="4" t="s">
        <v>470</v>
      </c>
      <c r="M209" s="4" t="s">
        <v>138</v>
      </c>
    </row>
    <row r="210" spans="1:13" ht="51" x14ac:dyDescent="0.2">
      <c r="A210" s="30">
        <v>104</v>
      </c>
      <c r="B210" s="31">
        <v>2013</v>
      </c>
      <c r="C210" s="31" t="s">
        <v>11</v>
      </c>
      <c r="D210" s="29" t="str">
        <f>HYPERLINK("https://www.capitol.hawaii.gov/hrscurrent/Vol05_Ch0261-0319/HRS0269/HRS_0269-0003.htm","§269-3")</f>
        <v>§269-3</v>
      </c>
      <c r="E210" s="4" t="s">
        <v>471</v>
      </c>
      <c r="F210" s="31" t="s">
        <v>12</v>
      </c>
      <c r="G210" s="30" t="s">
        <v>472</v>
      </c>
      <c r="H210" s="4" t="s">
        <v>473</v>
      </c>
      <c r="I210" s="15"/>
      <c r="J210" s="100" t="s">
        <v>905</v>
      </c>
      <c r="K210" s="12" t="s">
        <v>474</v>
      </c>
      <c r="L210" s="4" t="s">
        <v>475</v>
      </c>
      <c r="M210" s="4" t="s">
        <v>364</v>
      </c>
    </row>
    <row r="211" spans="1:13" ht="68" x14ac:dyDescent="0.2">
      <c r="A211" s="30">
        <v>129</v>
      </c>
      <c r="B211" s="31">
        <v>2013</v>
      </c>
      <c r="C211" s="31" t="s">
        <v>11</v>
      </c>
      <c r="D211" s="4" t="s">
        <v>11</v>
      </c>
      <c r="E211" s="4" t="s">
        <v>11</v>
      </c>
      <c r="F211" s="31" t="s">
        <v>12</v>
      </c>
      <c r="G211" s="30" t="s">
        <v>476</v>
      </c>
      <c r="H211" s="4" t="s">
        <v>477</v>
      </c>
      <c r="I211" s="15" t="s">
        <v>22</v>
      </c>
      <c r="J211" s="100" t="s">
        <v>1269</v>
      </c>
      <c r="K211" s="12" t="s">
        <v>478</v>
      </c>
      <c r="L211" s="4" t="s">
        <v>479</v>
      </c>
      <c r="M211" s="4" t="s">
        <v>480</v>
      </c>
    </row>
    <row r="212" spans="1:13" s="21" customFormat="1" ht="15.75" customHeight="1" x14ac:dyDescent="0.2">
      <c r="A212" s="75">
        <v>211</v>
      </c>
      <c r="B212" s="72">
        <v>2013</v>
      </c>
      <c r="C212" s="72" t="s">
        <v>11</v>
      </c>
      <c r="D212" s="45" t="str">
        <f>HYPERLINK("https://www.capitol.hawaii.gov/hrscurrent/Vol03_Ch0121-0200D/HRS0196/HRS_0196-0061.htm","§196-61")</f>
        <v>§196-61</v>
      </c>
      <c r="E212" s="61" t="s">
        <v>11</v>
      </c>
      <c r="F212" s="72" t="s">
        <v>12</v>
      </c>
      <c r="G212" s="75" t="s">
        <v>481</v>
      </c>
      <c r="H212" s="61" t="s">
        <v>482</v>
      </c>
      <c r="I212" s="67" t="s">
        <v>22</v>
      </c>
      <c r="J212" s="99" t="s">
        <v>1270</v>
      </c>
      <c r="K212" s="63" t="s">
        <v>483</v>
      </c>
      <c r="L212" s="61" t="s">
        <v>484</v>
      </c>
      <c r="M212" s="61" t="s">
        <v>364</v>
      </c>
    </row>
    <row r="213" spans="1:13" s="21" customFormat="1" ht="17" x14ac:dyDescent="0.2">
      <c r="A213" s="74"/>
      <c r="B213" s="74"/>
      <c r="C213" s="74"/>
      <c r="D213" s="46" t="str">
        <f>HYPERLINK("https://www.capitol.hawaii.gov/hrscurrent/Vol03_Ch0121-0200D/HRS0196/HRS_0196-0062.htm","§196-62")</f>
        <v>§196-62</v>
      </c>
      <c r="E213" s="65"/>
      <c r="F213" s="74"/>
      <c r="G213" s="74"/>
      <c r="H213" s="65"/>
      <c r="I213" s="76"/>
      <c r="J213" s="99"/>
      <c r="K213" s="66"/>
      <c r="L213" s="65"/>
      <c r="M213" s="65"/>
    </row>
    <row r="214" spans="1:13" s="21" customFormat="1" ht="17" x14ac:dyDescent="0.2">
      <c r="A214" s="74"/>
      <c r="B214" s="74"/>
      <c r="C214" s="74"/>
      <c r="D214" s="46" t="str">
        <f>HYPERLINK("https://www.capitol.hawaii.gov/hrscurrent/Vol03_Ch0121-0200D/HRS0196/HRS_0196-0063.htm","§196-63")</f>
        <v>§196-63</v>
      </c>
      <c r="E214" s="65"/>
      <c r="F214" s="74"/>
      <c r="G214" s="74"/>
      <c r="H214" s="65"/>
      <c r="I214" s="76"/>
      <c r="J214" s="99"/>
      <c r="K214" s="66"/>
      <c r="L214" s="65"/>
      <c r="M214" s="65"/>
    </row>
    <row r="215" spans="1:13" s="21" customFormat="1" ht="17" x14ac:dyDescent="0.2">
      <c r="A215" s="74"/>
      <c r="B215" s="74"/>
      <c r="C215" s="74"/>
      <c r="D215" s="46" t="str">
        <f>HYPERLINK("https://www.capitol.hawaii.gov/hrscurrent/Vol03_Ch0121-0200D/HRS0196/HRS_0196-0064.htm","§196-64")</f>
        <v>§196-64</v>
      </c>
      <c r="E215" s="65"/>
      <c r="F215" s="74"/>
      <c r="G215" s="74"/>
      <c r="H215" s="65"/>
      <c r="I215" s="76"/>
      <c r="J215" s="99"/>
      <c r="K215" s="66"/>
      <c r="L215" s="65"/>
      <c r="M215" s="65"/>
    </row>
    <row r="216" spans="1:13" s="21" customFormat="1" ht="17" x14ac:dyDescent="0.2">
      <c r="A216" s="74"/>
      <c r="B216" s="74"/>
      <c r="C216" s="74"/>
      <c r="D216" s="46" t="str">
        <f>HYPERLINK("https://www.capitol.hawaii.gov/hrscurrent/Vol03_Ch0121-0200D/HRS0196/HRS_0196-0065.htm","§196-65")</f>
        <v>§196-65</v>
      </c>
      <c r="E216" s="65"/>
      <c r="F216" s="74"/>
      <c r="G216" s="74"/>
      <c r="H216" s="65"/>
      <c r="I216" s="76"/>
      <c r="J216" s="99"/>
      <c r="K216" s="66"/>
      <c r="L216" s="65"/>
      <c r="M216" s="65"/>
    </row>
    <row r="217" spans="1:13" s="21" customFormat="1" ht="17" x14ac:dyDescent="0.2">
      <c r="A217" s="74"/>
      <c r="B217" s="74"/>
      <c r="C217" s="74"/>
      <c r="D217" s="46" t="str">
        <f>HYPERLINK("https://www.capitol.hawaii.gov/hrscurrent/Vol03_Ch0121-0200D/HRS0196/HRS_0196-0066.htm","§196-66")</f>
        <v>§196-66</v>
      </c>
      <c r="E217" s="65"/>
      <c r="F217" s="74"/>
      <c r="G217" s="74"/>
      <c r="H217" s="65"/>
      <c r="I217" s="76"/>
      <c r="J217" s="99"/>
      <c r="K217" s="66"/>
      <c r="L217" s="65"/>
      <c r="M217" s="65"/>
    </row>
    <row r="218" spans="1:13" s="21" customFormat="1" ht="17" x14ac:dyDescent="0.2">
      <c r="A218" s="74"/>
      <c r="B218" s="74"/>
      <c r="C218" s="74"/>
      <c r="D218" s="46" t="str">
        <f>HYPERLINK("https://www.capitol.hawaii.gov/hrscurrent/Vol03_Ch0121-0200D/HRS0196/HRS_0196-0067.htm","§196-67")</f>
        <v>§196-67</v>
      </c>
      <c r="E218" s="65"/>
      <c r="F218" s="74"/>
      <c r="G218" s="74"/>
      <c r="H218" s="65"/>
      <c r="I218" s="76"/>
      <c r="J218" s="99"/>
      <c r="K218" s="66"/>
      <c r="L218" s="65"/>
      <c r="M218" s="65"/>
    </row>
    <row r="219" spans="1:13" s="21" customFormat="1" ht="17" x14ac:dyDescent="0.2">
      <c r="A219" s="74"/>
      <c r="B219" s="74"/>
      <c r="C219" s="74"/>
      <c r="D219" s="46" t="str">
        <f>HYPERLINK("https://www.capitol.hawaii.gov/hrscurrent/Vol03_Ch0121-0200D/HRS0196/HRS_0196-0068.htm","§196-68")</f>
        <v>§196-68</v>
      </c>
      <c r="E219" s="65"/>
      <c r="F219" s="74"/>
      <c r="G219" s="74"/>
      <c r="H219" s="65"/>
      <c r="I219" s="76"/>
      <c r="J219" s="99"/>
      <c r="K219" s="66"/>
      <c r="L219" s="65"/>
      <c r="M219" s="65"/>
    </row>
    <row r="220" spans="1:13" s="21" customFormat="1" ht="15.75" customHeight="1" x14ac:dyDescent="0.2">
      <c r="A220" s="74"/>
      <c r="B220" s="74"/>
      <c r="C220" s="74"/>
      <c r="D220" s="46" t="str">
        <f>HYPERLINK("https://www.capitol.hawaii.gov/hrscurrent/Vol03_Ch0121-0200D/HRS0196/HRS_0196-0069.htm","§196-69")</f>
        <v>§196-69</v>
      </c>
      <c r="E220" s="65"/>
      <c r="F220" s="74"/>
      <c r="G220" s="74"/>
      <c r="H220" s="65"/>
      <c r="I220" s="76"/>
      <c r="J220" s="99"/>
      <c r="K220" s="66"/>
      <c r="L220" s="65"/>
      <c r="M220" s="65"/>
    </row>
    <row r="221" spans="1:13" s="21" customFormat="1" ht="17" x14ac:dyDescent="0.2">
      <c r="A221" s="74"/>
      <c r="B221" s="74"/>
      <c r="C221" s="74"/>
      <c r="D221" s="46" t="str">
        <f>HYPERLINK("https://www.capitol.hawaii.gov/hrscurrent/Vol03_Ch0121-0200D/HRS0196/HRS_0196-0070.htm","§196-70")</f>
        <v>§196-70</v>
      </c>
      <c r="E221" s="65"/>
      <c r="F221" s="74"/>
      <c r="G221" s="74"/>
      <c r="H221" s="65"/>
      <c r="I221" s="76"/>
      <c r="J221" s="99"/>
      <c r="K221" s="66"/>
      <c r="L221" s="65"/>
      <c r="M221" s="65"/>
    </row>
    <row r="222" spans="1:13" s="21" customFormat="1" ht="17" x14ac:dyDescent="0.2">
      <c r="A222" s="74"/>
      <c r="B222" s="74"/>
      <c r="C222" s="74"/>
      <c r="D222" s="29" t="str">
        <f>HYPERLINK("https://www.capitol.hawaii.gov/hrscurrent/Vol05_Ch0261-0319/HRS0269/HRS_0269-0161.htm","§269-161")</f>
        <v>§269-161</v>
      </c>
      <c r="E222" s="65"/>
      <c r="F222" s="74"/>
      <c r="G222" s="74"/>
      <c r="H222" s="65"/>
      <c r="I222" s="76"/>
      <c r="J222" s="99"/>
      <c r="K222" s="66"/>
      <c r="L222" s="65"/>
      <c r="M222" s="65"/>
    </row>
    <row r="223" spans="1:13" s="21" customFormat="1" ht="17" x14ac:dyDescent="0.2">
      <c r="A223" s="74"/>
      <c r="B223" s="74"/>
      <c r="C223" s="74"/>
      <c r="D223" s="29" t="str">
        <f>HYPERLINK("https://www.capitol.hawaii.gov/hrscurrent/Vol05_Ch0261-0319/HRS0269/HRS_0269-0162.htm","§269-162")</f>
        <v>§269-162</v>
      </c>
      <c r="E223" s="65"/>
      <c r="F223" s="74"/>
      <c r="G223" s="74"/>
      <c r="H223" s="65"/>
      <c r="I223" s="76"/>
      <c r="J223" s="99"/>
      <c r="K223" s="66"/>
      <c r="L223" s="65"/>
      <c r="M223" s="65"/>
    </row>
    <row r="224" spans="1:13" s="21" customFormat="1" ht="17" x14ac:dyDescent="0.2">
      <c r="A224" s="74"/>
      <c r="B224" s="74"/>
      <c r="C224" s="74"/>
      <c r="D224" s="29" t="str">
        <f>HYPERLINK("https://www.capitol.hawaii.gov/hrscurrent/Vol05_Ch0261-0319/HRS0269/HRS_0269-0163.htm","§269-163")</f>
        <v>§269-163</v>
      </c>
      <c r="E224" s="65"/>
      <c r="F224" s="74"/>
      <c r="G224" s="74"/>
      <c r="H224" s="65"/>
      <c r="I224" s="76"/>
      <c r="J224" s="99"/>
      <c r="K224" s="66"/>
      <c r="L224" s="65"/>
      <c r="M224" s="65"/>
    </row>
    <row r="225" spans="1:13" s="21" customFormat="1" ht="17" x14ac:dyDescent="0.2">
      <c r="A225" s="74"/>
      <c r="B225" s="74"/>
      <c r="C225" s="74"/>
      <c r="D225" s="29" t="str">
        <f>HYPERLINK("https://www.capitol.hawaii.gov/hrscurrent/Vol05_Ch0261-0319/HRS0269/HRS_0269-0164.htm","§269-164")</f>
        <v>§269-164</v>
      </c>
      <c r="E225" s="65"/>
      <c r="F225" s="74"/>
      <c r="G225" s="74"/>
      <c r="H225" s="65"/>
      <c r="I225" s="76"/>
      <c r="J225" s="99"/>
      <c r="K225" s="66"/>
      <c r="L225" s="65"/>
      <c r="M225" s="65"/>
    </row>
    <row r="226" spans="1:13" s="21" customFormat="1" ht="17" x14ac:dyDescent="0.2">
      <c r="A226" s="74"/>
      <c r="B226" s="74"/>
      <c r="C226" s="74"/>
      <c r="D226" s="29" t="str">
        <f>HYPERLINK("https://www.capitol.hawaii.gov/hrscurrent/Vol05_Ch0261-0319/HRS0269/HRS_0269-0165.htm","§269-165")</f>
        <v>§269-165</v>
      </c>
      <c r="E226" s="65"/>
      <c r="F226" s="74"/>
      <c r="G226" s="74"/>
      <c r="H226" s="65"/>
      <c r="I226" s="76"/>
      <c r="J226" s="99"/>
      <c r="K226" s="66"/>
      <c r="L226" s="65"/>
      <c r="M226" s="65"/>
    </row>
    <row r="227" spans="1:13" s="21" customFormat="1" ht="17" x14ac:dyDescent="0.2">
      <c r="A227" s="74"/>
      <c r="B227" s="74"/>
      <c r="C227" s="74"/>
      <c r="D227" s="29" t="str">
        <f>HYPERLINK("https://www.capitol.hawaii.gov/hrscurrent/Vol05_Ch0261-0319/HRS0269/HRS_0269-0166.htm","§269-166")</f>
        <v>§269-166</v>
      </c>
      <c r="E227" s="65"/>
      <c r="F227" s="74"/>
      <c r="G227" s="74"/>
      <c r="H227" s="65"/>
      <c r="I227" s="76"/>
      <c r="J227" s="99"/>
      <c r="K227" s="66"/>
      <c r="L227" s="65"/>
      <c r="M227" s="65"/>
    </row>
    <row r="228" spans="1:13" s="21" customFormat="1" ht="17" x14ac:dyDescent="0.2">
      <c r="A228" s="74"/>
      <c r="B228" s="74"/>
      <c r="C228" s="74"/>
      <c r="D228" s="29" t="str">
        <f>HYPERLINK("https://www.capitol.hawaii.gov/hrscurrent/Vol05_Ch0261-0319/HRS0269/HRS_0269-0167.htm","§269-167")</f>
        <v>§269-167</v>
      </c>
      <c r="E228" s="65"/>
      <c r="F228" s="74"/>
      <c r="G228" s="74"/>
      <c r="H228" s="65"/>
      <c r="I228" s="76"/>
      <c r="J228" s="99"/>
      <c r="K228" s="66"/>
      <c r="L228" s="65"/>
      <c r="M228" s="65"/>
    </row>
    <row r="229" spans="1:13" s="21" customFormat="1" ht="17" x14ac:dyDescent="0.2">
      <c r="A229" s="74"/>
      <c r="B229" s="74"/>
      <c r="C229" s="74"/>
      <c r="D229" s="29" t="str">
        <f>HYPERLINK("https://www.capitol.hawaii.gov/hrscurrent/Vol05_Ch0261-0319/HRS0269/HRS_0269-0168.htm","§269-168")</f>
        <v>§269-168</v>
      </c>
      <c r="E229" s="65"/>
      <c r="F229" s="74"/>
      <c r="G229" s="74"/>
      <c r="H229" s="65"/>
      <c r="I229" s="76"/>
      <c r="J229" s="99"/>
      <c r="K229" s="66"/>
      <c r="L229" s="65"/>
      <c r="M229" s="65"/>
    </row>
    <row r="230" spans="1:13" s="21" customFormat="1" ht="17" x14ac:dyDescent="0.2">
      <c r="A230" s="74"/>
      <c r="B230" s="74"/>
      <c r="C230" s="74"/>
      <c r="D230" s="29" t="str">
        <f>HYPERLINK("https://www.capitol.hawaii.gov/hrscurrent/Vol05_Ch0261-0319/HRS0269/HRS_0269-0169.htm","§269-169")</f>
        <v>§269-169</v>
      </c>
      <c r="E230" s="65"/>
      <c r="F230" s="74"/>
      <c r="G230" s="74"/>
      <c r="H230" s="65"/>
      <c r="I230" s="76"/>
      <c r="J230" s="99"/>
      <c r="K230" s="66"/>
      <c r="L230" s="65"/>
      <c r="M230" s="65"/>
    </row>
    <row r="231" spans="1:13" s="21" customFormat="1" ht="17" x14ac:dyDescent="0.2">
      <c r="A231" s="74"/>
      <c r="B231" s="74"/>
      <c r="C231" s="74"/>
      <c r="D231" s="29" t="str">
        <f>HYPERLINK("https://www.capitol.hawaii.gov/hrscurrent/Vol05_Ch0261-0319/HRS0269/HRS_0269-0170.htm","§269-170")</f>
        <v>§269-170</v>
      </c>
      <c r="E231" s="65"/>
      <c r="F231" s="74"/>
      <c r="G231" s="74"/>
      <c r="H231" s="65"/>
      <c r="I231" s="76"/>
      <c r="J231" s="99"/>
      <c r="K231" s="66"/>
      <c r="L231" s="65"/>
      <c r="M231" s="65"/>
    </row>
    <row r="232" spans="1:13" s="21" customFormat="1" ht="17" x14ac:dyDescent="0.2">
      <c r="A232" s="74"/>
      <c r="B232" s="74"/>
      <c r="C232" s="74"/>
      <c r="D232" s="29" t="str">
        <f>HYPERLINK("https://www.capitol.hawaii.gov/hrscurrent/Vol05_Ch0261-0319/HRS0269/HRS_0269-0171.htm","§269-171")</f>
        <v>§269-171</v>
      </c>
      <c r="E232" s="65"/>
      <c r="F232" s="74"/>
      <c r="G232" s="74"/>
      <c r="H232" s="65"/>
      <c r="I232" s="76"/>
      <c r="J232" s="99"/>
      <c r="K232" s="66"/>
      <c r="L232" s="65"/>
      <c r="M232" s="65"/>
    </row>
    <row r="233" spans="1:13" s="21" customFormat="1" ht="17" x14ac:dyDescent="0.2">
      <c r="A233" s="74"/>
      <c r="B233" s="74"/>
      <c r="C233" s="74"/>
      <c r="D233" s="29" t="str">
        <f>HYPERLINK("https://www.capitol.hawaii.gov/hrscurrent/Vol05_Ch0261-0319/HRS0269/HRS_0269-0172.htm","§269-172")</f>
        <v>§269-172</v>
      </c>
      <c r="E233" s="65"/>
      <c r="F233" s="74"/>
      <c r="G233" s="74"/>
      <c r="H233" s="65"/>
      <c r="I233" s="76"/>
      <c r="J233" s="99"/>
      <c r="K233" s="66"/>
      <c r="L233" s="65"/>
      <c r="M233" s="65"/>
    </row>
    <row r="234" spans="1:13" s="21" customFormat="1" ht="17" x14ac:dyDescent="0.2">
      <c r="A234" s="74"/>
      <c r="B234" s="74"/>
      <c r="C234" s="74"/>
      <c r="D234" s="29" t="str">
        <f>HYPERLINK("https://www.capitol.hawaii.gov/hrscurrent/Vol05_Ch0261-0319/HRS0269/HRS_0269-0173.htm","§269-173")</f>
        <v>§269-173</v>
      </c>
      <c r="E234" s="65"/>
      <c r="F234" s="74"/>
      <c r="G234" s="74"/>
      <c r="H234" s="65"/>
      <c r="I234" s="76"/>
      <c r="J234" s="99"/>
      <c r="K234" s="66"/>
      <c r="L234" s="65"/>
      <c r="M234" s="65"/>
    </row>
    <row r="235" spans="1:13" s="21" customFormat="1" ht="17" x14ac:dyDescent="0.2">
      <c r="A235" s="74"/>
      <c r="B235" s="74"/>
      <c r="C235" s="74"/>
      <c r="D235" s="29" t="str">
        <f>HYPERLINK("https://www.capitol.hawaii.gov/hrscurrent/Vol05_Ch0261-0319/HRS0269/HRS_0269-0174.htm","§269-174")</f>
        <v>§269-174</v>
      </c>
      <c r="E235" s="65"/>
      <c r="F235" s="74"/>
      <c r="G235" s="74"/>
      <c r="H235" s="65"/>
      <c r="I235" s="76"/>
      <c r="J235" s="99"/>
      <c r="K235" s="66"/>
      <c r="L235" s="65"/>
      <c r="M235" s="65"/>
    </row>
    <row r="236" spans="1:13" s="21" customFormat="1" ht="17" x14ac:dyDescent="0.2">
      <c r="A236" s="74"/>
      <c r="B236" s="74"/>
      <c r="C236" s="74"/>
      <c r="D236" s="29" t="str">
        <f>HYPERLINK("https://www.capitol.hawaii.gov/hrscurrent/Vol05_Ch0261-0319/HRS0269/HRS_0269-0175.htm","§269-175")</f>
        <v>§269-175</v>
      </c>
      <c r="E236" s="65"/>
      <c r="F236" s="74"/>
      <c r="G236" s="74"/>
      <c r="H236" s="65"/>
      <c r="I236" s="76"/>
      <c r="J236" s="99"/>
      <c r="K236" s="66"/>
      <c r="L236" s="65"/>
      <c r="M236" s="65"/>
    </row>
    <row r="237" spans="1:13" s="21" customFormat="1" ht="17" x14ac:dyDescent="0.2">
      <c r="A237" s="74"/>
      <c r="B237" s="74"/>
      <c r="C237" s="74"/>
      <c r="D237" s="29" t="str">
        <f>HYPERLINK("https://www.capitol.hawaii.gov/hrscurrent/Vol05_Ch0261-0319/HRS0269/HRS_0269-0176.htm","§269-176")</f>
        <v>§269-176</v>
      </c>
      <c r="E237" s="65"/>
      <c r="F237" s="74"/>
      <c r="G237" s="74"/>
      <c r="H237" s="65"/>
      <c r="I237" s="76"/>
      <c r="J237" s="99"/>
      <c r="K237" s="66"/>
      <c r="L237" s="65"/>
      <c r="M237" s="65"/>
    </row>
    <row r="238" spans="1:13" s="21" customFormat="1" ht="17" x14ac:dyDescent="0.2">
      <c r="A238" s="74"/>
      <c r="B238" s="74"/>
      <c r="C238" s="74"/>
      <c r="D238" s="29" t="str">
        <f>HYPERLINK("https://www.capitol.hawaii.gov/hrscurrent/Vol05_Ch0261-0319/HRS0269/HRS_0269-0005.htm","§269-5")</f>
        <v>§269-5</v>
      </c>
      <c r="E238" s="65"/>
      <c r="F238" s="74"/>
      <c r="G238" s="74"/>
      <c r="H238" s="65"/>
      <c r="I238" s="76"/>
      <c r="J238" s="99"/>
      <c r="K238" s="66"/>
      <c r="L238" s="65"/>
      <c r="M238" s="65"/>
    </row>
    <row r="239" spans="1:13" s="21" customFormat="1" ht="17" x14ac:dyDescent="0.2">
      <c r="A239" s="73"/>
      <c r="B239" s="73"/>
      <c r="C239" s="73"/>
      <c r="D239" s="29" t="str">
        <f>HYPERLINK("https://www.capitol.hawaii.gov/hrscurrent/Vol05_Ch0261-0319/HRS0269/HRS_0269-0121.htm","§269-121")</f>
        <v>§269-121</v>
      </c>
      <c r="E239" s="62"/>
      <c r="F239" s="73"/>
      <c r="G239" s="73"/>
      <c r="H239" s="62"/>
      <c r="I239" s="68"/>
      <c r="J239" s="99"/>
      <c r="K239" s="64"/>
      <c r="L239" s="62"/>
      <c r="M239" s="62"/>
    </row>
    <row r="240" spans="1:13" ht="27.75" customHeight="1" x14ac:dyDescent="0.2">
      <c r="A240" s="75">
        <v>259</v>
      </c>
      <c r="B240" s="72">
        <v>2013</v>
      </c>
      <c r="C240" s="72" t="s">
        <v>11</v>
      </c>
      <c r="D240" s="29" t="str">
        <f>HYPERLINK("https://www.capitol.hawaii.gov/hrscurrent/Vol11_Ch0476-0490/HRS0486B/HRS_0486B-0001_0005.htm","§486B-1.5")</f>
        <v>§486B-1.5</v>
      </c>
      <c r="E240" s="61" t="s">
        <v>11</v>
      </c>
      <c r="F240" s="72" t="s">
        <v>12</v>
      </c>
      <c r="G240" s="75" t="s">
        <v>485</v>
      </c>
      <c r="H240" s="61" t="s">
        <v>486</v>
      </c>
      <c r="I240" s="67"/>
      <c r="J240" s="99" t="s">
        <v>1271</v>
      </c>
      <c r="K240" s="63" t="s">
        <v>487</v>
      </c>
      <c r="L240" s="61" t="s">
        <v>488</v>
      </c>
      <c r="M240" s="61" t="s">
        <v>138</v>
      </c>
    </row>
    <row r="241" spans="1:13" ht="30.5" customHeight="1" x14ac:dyDescent="0.2">
      <c r="A241" s="74"/>
      <c r="B241" s="74"/>
      <c r="C241" s="74"/>
      <c r="D241" s="29" t="str">
        <f>HYPERLINK("https://www.capitol.hawaii.gov/hrscurrent/Vol11_Ch0476-0490/HRS0486J/HRS_0486J-0002.htm","§486J-2")</f>
        <v>§486J-2</v>
      </c>
      <c r="E241" s="65"/>
      <c r="F241" s="74"/>
      <c r="G241" s="74"/>
      <c r="H241" s="65"/>
      <c r="I241" s="76"/>
      <c r="J241" s="99"/>
      <c r="K241" s="66"/>
      <c r="L241" s="65"/>
      <c r="M241" s="65"/>
    </row>
    <row r="242" spans="1:13" ht="35" customHeight="1" x14ac:dyDescent="0.2">
      <c r="A242" s="73"/>
      <c r="B242" s="73"/>
      <c r="C242" s="73"/>
      <c r="D242" s="29" t="str">
        <f>HYPERLINK("https://www.capitol.hawaii.gov/hrscurrent/Vol11_Ch0476-0490/HRS0486J/HRS_0486J-0011.htm","§486J-11 (repealed 2013)")</f>
        <v>§486J-11 (repealed 2013)</v>
      </c>
      <c r="E242" s="62"/>
      <c r="F242" s="73"/>
      <c r="G242" s="73"/>
      <c r="H242" s="62"/>
      <c r="I242" s="68"/>
      <c r="J242" s="99"/>
      <c r="K242" s="64"/>
      <c r="L242" s="62"/>
      <c r="M242" s="62"/>
    </row>
    <row r="243" spans="1:13" ht="34.5" customHeight="1" x14ac:dyDescent="0.2">
      <c r="A243" s="75">
        <v>260</v>
      </c>
      <c r="B243" s="72">
        <v>2013</v>
      </c>
      <c r="C243" s="72" t="s">
        <v>11</v>
      </c>
      <c r="D243" s="29" t="str">
        <f>HYPERLINK("https://www.capitol.hawaii.gov/hrscurrent/Vol05_Ch0261-0319/HRS0269/HRS_0269-0005.htm","§269-5")</f>
        <v>§269-5</v>
      </c>
      <c r="E243" s="61" t="s">
        <v>11</v>
      </c>
      <c r="F243" s="72" t="s">
        <v>12</v>
      </c>
      <c r="G243" s="75" t="s">
        <v>489</v>
      </c>
      <c r="H243" s="61" t="s">
        <v>490</v>
      </c>
      <c r="I243" s="67"/>
      <c r="J243" s="99" t="s">
        <v>905</v>
      </c>
      <c r="K243" s="63" t="s">
        <v>491</v>
      </c>
      <c r="L243" s="61" t="s">
        <v>492</v>
      </c>
      <c r="M243" s="61" t="s">
        <v>25</v>
      </c>
    </row>
    <row r="244" spans="1:13" ht="38.75" customHeight="1" x14ac:dyDescent="0.2">
      <c r="A244" s="73"/>
      <c r="B244" s="73"/>
      <c r="C244" s="73"/>
      <c r="D244" s="29" t="str">
        <f>HYPERLINK("https://www.capitol.hawaii.gov/hrscurrent/Vol05_Ch0261-0319/HRS0269/HRS_0269-0121.htm","§269-121")</f>
        <v>§269-121</v>
      </c>
      <c r="E244" s="62"/>
      <c r="F244" s="73"/>
      <c r="G244" s="73"/>
      <c r="H244" s="62"/>
      <c r="I244" s="68"/>
      <c r="J244" s="99"/>
      <c r="K244" s="64"/>
      <c r="L244" s="62"/>
      <c r="M244" s="62"/>
    </row>
    <row r="245" spans="1:13" ht="51" x14ac:dyDescent="0.2">
      <c r="A245" s="30">
        <v>261</v>
      </c>
      <c r="B245" s="31">
        <v>2013</v>
      </c>
      <c r="C245" s="31" t="s">
        <v>11</v>
      </c>
      <c r="D245" s="29" t="str">
        <f>HYPERLINK("https://www.capitol.hawaii.gov/hrscurrent/Vol05_Ch0261-0319/HRS0269/HRS_0269-0001.htm","§269-1")</f>
        <v>§269-1</v>
      </c>
      <c r="E245" s="4" t="s">
        <v>11</v>
      </c>
      <c r="F245" s="31" t="s">
        <v>12</v>
      </c>
      <c r="G245" s="30" t="s">
        <v>493</v>
      </c>
      <c r="H245" s="4" t="s">
        <v>494</v>
      </c>
      <c r="I245" s="15"/>
      <c r="J245" s="100" t="s">
        <v>918</v>
      </c>
      <c r="K245" s="12" t="s">
        <v>495</v>
      </c>
      <c r="L245" s="4" t="s">
        <v>496</v>
      </c>
      <c r="M245" s="4" t="s">
        <v>497</v>
      </c>
    </row>
    <row r="246" spans="1:13" ht="34" x14ac:dyDescent="0.2">
      <c r="A246" s="30">
        <v>262</v>
      </c>
      <c r="B246" s="31">
        <v>2013</v>
      </c>
      <c r="C246" s="31" t="s">
        <v>11</v>
      </c>
      <c r="D246" s="56" t="str">
        <f>HYPERLINK("https://www.capitol.hawaii.gov/hrscurrent/Vol04_Ch0201-0257/HRS0201N/HRS_0201N-.htm","§201N (repealed 2016)")</f>
        <v>§201N (repealed 2016)</v>
      </c>
      <c r="E246" s="4" t="s">
        <v>11</v>
      </c>
      <c r="F246" s="31" t="s">
        <v>12</v>
      </c>
      <c r="G246" s="30" t="s">
        <v>498</v>
      </c>
      <c r="H246" s="4" t="s">
        <v>499</v>
      </c>
      <c r="I246" s="15"/>
      <c r="J246" s="100" t="s">
        <v>1272</v>
      </c>
      <c r="K246" s="12" t="s">
        <v>500</v>
      </c>
      <c r="L246" s="4" t="s">
        <v>501</v>
      </c>
      <c r="M246" s="4" t="s">
        <v>502</v>
      </c>
    </row>
    <row r="247" spans="1:13" ht="51" x14ac:dyDescent="0.2">
      <c r="A247" s="30">
        <v>274</v>
      </c>
      <c r="B247" s="31">
        <v>2013</v>
      </c>
      <c r="C247" s="31" t="s">
        <v>11</v>
      </c>
      <c r="D247" s="29" t="str">
        <f>HYPERLINK("https://www.capitol.hawaii.gov/hrscurrent/Vol04_Ch0201-0257/HRS0211F/HRS_0211F-0015_0005.htm","§211F-15.5")</f>
        <v>§211F-15.5</v>
      </c>
      <c r="E247" s="4" t="s">
        <v>11</v>
      </c>
      <c r="F247" s="31" t="s">
        <v>12</v>
      </c>
      <c r="G247" s="30" t="s">
        <v>503</v>
      </c>
      <c r="H247" s="4" t="s">
        <v>504</v>
      </c>
      <c r="I247" s="15" t="s">
        <v>22</v>
      </c>
      <c r="J247" s="100" t="s">
        <v>1273</v>
      </c>
      <c r="K247" s="12" t="s">
        <v>505</v>
      </c>
      <c r="L247" s="4" t="s">
        <v>506</v>
      </c>
      <c r="M247" s="4" t="s">
        <v>138</v>
      </c>
    </row>
    <row r="248" spans="1:13" ht="34" x14ac:dyDescent="0.2">
      <c r="A248" s="30">
        <v>55</v>
      </c>
      <c r="B248" s="31">
        <v>2012</v>
      </c>
      <c r="C248" s="31" t="s">
        <v>11</v>
      </c>
      <c r="D248" s="29" t="str">
        <f>HYPERLINK("https://www.capitol.hawaii.gov/hrscurrent/Vol05_Ch0261-0319/HRS0269/HRS_0269-0016_0022.htm","§269-16.22")</f>
        <v>§269-16.22</v>
      </c>
      <c r="E248" s="4" t="s">
        <v>11</v>
      </c>
      <c r="F248" s="31" t="s">
        <v>12</v>
      </c>
      <c r="G248" s="30" t="str">
        <f>HYPERLINK("https://www.capitol.hawaii.gov/archives/measure_indiv_Archives8-12.aspx?billtype=SB&amp;billnumber=2752%20&amp;year=2012","SB2752 SD1")</f>
        <v>SB2752 SD1</v>
      </c>
      <c r="H248" s="4" t="s">
        <v>507</v>
      </c>
      <c r="I248" s="15"/>
      <c r="J248" s="100" t="s">
        <v>1274</v>
      </c>
      <c r="K248" s="12" t="s">
        <v>508</v>
      </c>
      <c r="L248" s="4" t="s">
        <v>509</v>
      </c>
      <c r="M248" s="4" t="s">
        <v>510</v>
      </c>
    </row>
    <row r="249" spans="1:13" ht="38.75" customHeight="1" x14ac:dyDescent="0.2">
      <c r="A249" s="75">
        <v>89</v>
      </c>
      <c r="B249" s="72">
        <v>2012</v>
      </c>
      <c r="C249" s="72" t="s">
        <v>11</v>
      </c>
      <c r="D249" s="29" t="str">
        <f>HYPERLINK("https://www.capitol.hawaii.gov/hrscurrent/Vol05_Ch0261-0319/HRS0291/HRS_0291-0071.htm","§291-71")</f>
        <v>§291-71</v>
      </c>
      <c r="E249" s="61" t="s">
        <v>11</v>
      </c>
      <c r="F249" s="72" t="s">
        <v>57</v>
      </c>
      <c r="G249" s="75" t="str">
        <f>HYPERLINK("https://www.capitol.hawaii.gov/archives/measure_indiv_Archives8-12.aspx?billtype=SB&amp;billnumber=2747%20&amp;year=2012","SB2747 SD1 HD2")</f>
        <v>SB2747 SD1 HD2</v>
      </c>
      <c r="H249" s="61" t="s">
        <v>511</v>
      </c>
      <c r="I249" s="67"/>
      <c r="J249" s="99" t="s">
        <v>1275</v>
      </c>
      <c r="K249" s="63" t="s">
        <v>512</v>
      </c>
      <c r="L249" s="61" t="s">
        <v>513</v>
      </c>
      <c r="M249" s="61" t="s">
        <v>510</v>
      </c>
    </row>
    <row r="250" spans="1:13" ht="36.5" customHeight="1" x14ac:dyDescent="0.2">
      <c r="A250" s="73"/>
      <c r="B250" s="73"/>
      <c r="C250" s="73"/>
      <c r="D250" s="29" t="str">
        <f>HYPERLINK("https://www.capitol.hawaii.gov/hrscurrent/Vol05_Ch0261-0319/HRS0291/HRS_0291-0072.htm","§291-72")</f>
        <v>§291-72</v>
      </c>
      <c r="E250" s="62"/>
      <c r="F250" s="73"/>
      <c r="G250" s="73"/>
      <c r="H250" s="62"/>
      <c r="I250" s="68"/>
      <c r="J250" s="99"/>
      <c r="K250" s="64"/>
      <c r="L250" s="62"/>
      <c r="M250" s="62"/>
    </row>
    <row r="251" spans="1:13" ht="15.75" customHeight="1" x14ac:dyDescent="0.2">
      <c r="A251" s="75">
        <v>97</v>
      </c>
      <c r="B251" s="72">
        <v>2012</v>
      </c>
      <c r="C251" s="72" t="s">
        <v>11</v>
      </c>
      <c r="D251" s="29" t="str">
        <f>HYPERLINK("https://www.capitol.hawaii.gov/hrscurrent/Vol03_Ch0121-0200D/HRS0182/HRS_0182-0001.htm","§182-1")</f>
        <v>§182-1</v>
      </c>
      <c r="E251" s="61" t="s">
        <v>11</v>
      </c>
      <c r="F251" s="72" t="s">
        <v>12</v>
      </c>
      <c r="G251" s="75" t="str">
        <f>HYPERLINK("https://www.capitol.hawaii.gov/archives/measure_indiv_Archives8-12.aspx?billtype=SB&amp;billnumber=3003%20&amp;year=2012","SB3003 SD1 HD2")</f>
        <v>SB3003 SD1 HD2</v>
      </c>
      <c r="H251" s="61" t="s">
        <v>514</v>
      </c>
      <c r="I251" s="67"/>
      <c r="J251" s="99" t="s">
        <v>1276</v>
      </c>
      <c r="K251" s="63" t="s">
        <v>515</v>
      </c>
      <c r="L251" s="61" t="s">
        <v>516</v>
      </c>
      <c r="M251" s="61" t="s">
        <v>517</v>
      </c>
    </row>
    <row r="252" spans="1:13" ht="17" x14ac:dyDescent="0.2">
      <c r="A252" s="74"/>
      <c r="B252" s="74"/>
      <c r="C252" s="74"/>
      <c r="D252" s="29" t="str">
        <f>HYPERLINK("https://www.capitol.hawaii.gov/hrscurrent/Vol03_Ch0121-0200D/HRS0182/HRS_0182-0005.htm","§182-5")</f>
        <v>§182-5</v>
      </c>
      <c r="E252" s="65"/>
      <c r="F252" s="74"/>
      <c r="G252" s="74"/>
      <c r="H252" s="65"/>
      <c r="I252" s="76"/>
      <c r="J252" s="99"/>
      <c r="K252" s="66"/>
      <c r="L252" s="65"/>
      <c r="M252" s="65"/>
    </row>
    <row r="253" spans="1:13" ht="17" x14ac:dyDescent="0.2">
      <c r="A253" s="74"/>
      <c r="B253" s="74"/>
      <c r="C253" s="74"/>
      <c r="D253" s="29" t="str">
        <f>HYPERLINK("https://www.capitol.hawaii.gov/hrscurrent/Vol03_Ch0121-0200D/HRS0182/HRS_0182-0006.htm","§182-6 ")</f>
        <v xml:space="preserve">§182-6 </v>
      </c>
      <c r="E253" s="65"/>
      <c r="F253" s="74"/>
      <c r="G253" s="74"/>
      <c r="H253" s="65"/>
      <c r="I253" s="76"/>
      <c r="J253" s="99"/>
      <c r="K253" s="66"/>
      <c r="L253" s="65"/>
      <c r="M253" s="65"/>
    </row>
    <row r="254" spans="1:13" ht="17" x14ac:dyDescent="0.2">
      <c r="A254" s="74"/>
      <c r="B254" s="74"/>
      <c r="C254" s="74"/>
      <c r="D254" s="29" t="str">
        <f>HYPERLINK("https://www.capitol.hawaii.gov/hrscurrent/Vol03_Ch0121-0200D/HRS0183C/HRS_0183C-0004.htm","§183C-4 ")</f>
        <v xml:space="preserve">§183C-4 </v>
      </c>
      <c r="E254" s="65"/>
      <c r="F254" s="74"/>
      <c r="G254" s="74"/>
      <c r="H254" s="65"/>
      <c r="I254" s="76"/>
      <c r="J254" s="99"/>
      <c r="K254" s="66"/>
      <c r="L254" s="65"/>
      <c r="M254" s="65"/>
    </row>
    <row r="255" spans="1:13" ht="17" x14ac:dyDescent="0.2">
      <c r="A255" s="74"/>
      <c r="B255" s="74"/>
      <c r="C255" s="74"/>
      <c r="D255" s="29" t="str">
        <f>HYPERLINK("https://www.capitol.hawaii.gov/hrscurrent/Vol04_Ch0201-0257/HRS0205/HRS_0205-0002.htm","§205-2")</f>
        <v>§205-2</v>
      </c>
      <c r="E255" s="65"/>
      <c r="F255" s="74"/>
      <c r="G255" s="74"/>
      <c r="H255" s="65"/>
      <c r="I255" s="76"/>
      <c r="J255" s="99"/>
      <c r="K255" s="66"/>
      <c r="L255" s="65"/>
      <c r="M255" s="65"/>
    </row>
    <row r="256" spans="1:13" ht="15.75" customHeight="1" x14ac:dyDescent="0.2">
      <c r="A256" s="74"/>
      <c r="B256" s="74"/>
      <c r="C256" s="74"/>
      <c r="D256" s="29" t="str">
        <f>HYPERLINK("https://www.capitol.hawaii.gov/hrscurrent/Vol04_Ch0201-0257/HRS0205/HRS_0205-0004_0005.htm","§205-4.5")</f>
        <v>§205-4.5</v>
      </c>
      <c r="E256" s="65"/>
      <c r="F256" s="74"/>
      <c r="G256" s="74"/>
      <c r="H256" s="65"/>
      <c r="I256" s="76"/>
      <c r="J256" s="99"/>
      <c r="K256" s="66"/>
      <c r="L256" s="65"/>
      <c r="M256" s="65"/>
    </row>
    <row r="257" spans="1:13" ht="17" x14ac:dyDescent="0.2">
      <c r="A257" s="74"/>
      <c r="B257" s="74"/>
      <c r="C257" s="74"/>
      <c r="D257" s="29" t="str">
        <f>HYPERLINK("https://www.capitol.hawaii.gov/hrscurrent/Vol04_Ch0201-0257/HRS0205/HRS_0205-0005.htm","§205-5")</f>
        <v>§205-5</v>
      </c>
      <c r="E257" s="65"/>
      <c r="F257" s="74"/>
      <c r="G257" s="74"/>
      <c r="H257" s="65"/>
      <c r="I257" s="76"/>
      <c r="J257" s="99"/>
      <c r="K257" s="66"/>
      <c r="L257" s="65"/>
      <c r="M257" s="65"/>
    </row>
    <row r="258" spans="1:13" ht="17" x14ac:dyDescent="0.2">
      <c r="A258" s="74"/>
      <c r="B258" s="74"/>
      <c r="C258" s="74"/>
      <c r="D258" s="56" t="str">
        <f>HYPERLINK("https://www.capitol.hawaii.gov/hrscurrent/Vol04_Ch0201-0257/HRS0205/HRS_0205-0005_0001.htm","§205-5.1 (repealed 2012)")</f>
        <v>§205-5.1 (repealed 2012)</v>
      </c>
      <c r="E258" s="65"/>
      <c r="F258" s="74"/>
      <c r="G258" s="74"/>
      <c r="H258" s="65"/>
      <c r="I258" s="76"/>
      <c r="J258" s="99"/>
      <c r="K258" s="66"/>
      <c r="L258" s="65"/>
      <c r="M258" s="65"/>
    </row>
    <row r="259" spans="1:13" ht="17" x14ac:dyDescent="0.2">
      <c r="A259" s="74"/>
      <c r="B259" s="74"/>
      <c r="C259" s="74"/>
      <c r="D259" s="56" t="str">
        <f>HYPERLINK("https://www.capitol.hawaii.gov/hrscurrent/Vol04_Ch0201-0257/HRS0205/HRS_0205-0005_0001.htm","§205-5.2 (repealed 2012)")</f>
        <v>§205-5.2 (repealed 2012)</v>
      </c>
      <c r="E259" s="65"/>
      <c r="F259" s="74"/>
      <c r="G259" s="74"/>
      <c r="H259" s="65"/>
      <c r="I259" s="76"/>
      <c r="J259" s="99"/>
      <c r="K259" s="66"/>
      <c r="L259" s="65"/>
      <c r="M259" s="65"/>
    </row>
    <row r="260" spans="1:13" ht="15.75" customHeight="1" x14ac:dyDescent="0.2">
      <c r="A260" s="73"/>
      <c r="B260" s="73"/>
      <c r="C260" s="73"/>
      <c r="D260" s="56" t="str">
        <f>HYPERLINK("https://www.capitol.hawaii.gov/hrscurrent/Vol04_Ch0201-0257/HRS0205/HRS_0205-0005_0001.htm","§205-5.3 (repealed 2012)")</f>
        <v>§205-5.3 (repealed 2012)</v>
      </c>
      <c r="E260" s="62"/>
      <c r="F260" s="73"/>
      <c r="G260" s="73"/>
      <c r="H260" s="62"/>
      <c r="I260" s="68"/>
      <c r="J260" s="99"/>
      <c r="K260" s="64"/>
      <c r="L260" s="62"/>
      <c r="M260" s="62"/>
    </row>
    <row r="261" spans="1:13" ht="51" x14ac:dyDescent="0.2">
      <c r="A261" s="47">
        <v>99</v>
      </c>
      <c r="B261" s="48">
        <v>2012</v>
      </c>
      <c r="C261" s="48" t="s">
        <v>11</v>
      </c>
      <c r="D261" s="49" t="str">
        <f>HYPERLINK("https://www.capitol.hawaii.gov/hrscurrent/Vol05_Ch0261-0319/HRS0269/HRS_0269-0006.htm","§269-6 ")</f>
        <v xml:space="preserve">§269-6 </v>
      </c>
      <c r="E261" s="4" t="s">
        <v>11</v>
      </c>
      <c r="F261" s="31" t="s">
        <v>12</v>
      </c>
      <c r="G261" s="30" t="str">
        <f>HYPERLINK("https://www.capitol.hawaii.gov/archives/measure_indiv_Archives8-12.aspx?billtype=HB&amp;billnumber=425&amp;year=2012","HB425 HD3 SD2")</f>
        <v>HB425 HD3 SD2</v>
      </c>
      <c r="H261" s="4" t="s">
        <v>518</v>
      </c>
      <c r="I261" s="15"/>
      <c r="J261" s="100" t="s">
        <v>976</v>
      </c>
      <c r="K261" s="12" t="s">
        <v>519</v>
      </c>
      <c r="L261" s="4" t="s">
        <v>520</v>
      </c>
      <c r="M261" s="4" t="s">
        <v>521</v>
      </c>
    </row>
    <row r="262" spans="1:13" ht="34" x14ac:dyDescent="0.2">
      <c r="A262" s="30">
        <v>151</v>
      </c>
      <c r="B262" s="31">
        <v>2012</v>
      </c>
      <c r="C262" s="31" t="s">
        <v>11</v>
      </c>
      <c r="D262" s="4" t="s">
        <v>11</v>
      </c>
      <c r="E262" s="4" t="s">
        <v>522</v>
      </c>
      <c r="F262" s="31" t="s">
        <v>12</v>
      </c>
      <c r="G262" s="30" t="str">
        <f>HYPERLINK("https://www.capitol.hawaii.gov/archives/measure_indiv_Archives8-12.aspx?billtype=HB&amp;billnumber=1726%20&amp;year=2012","HB1726 HD1 SD2 CD1")</f>
        <v>HB1726 HD1 SD2 CD1</v>
      </c>
      <c r="H262" s="4" t="s">
        <v>523</v>
      </c>
      <c r="I262" s="15"/>
      <c r="J262" s="100" t="s">
        <v>844</v>
      </c>
      <c r="K262" s="12" t="s">
        <v>524</v>
      </c>
      <c r="L262" s="4" t="s">
        <v>525</v>
      </c>
      <c r="M262" s="4" t="s">
        <v>526</v>
      </c>
    </row>
    <row r="263" spans="1:13" ht="34" x14ac:dyDescent="0.2">
      <c r="A263" s="30">
        <v>155</v>
      </c>
      <c r="B263" s="31">
        <v>2012</v>
      </c>
      <c r="C263" s="31" t="s">
        <v>11</v>
      </c>
      <c r="D263" s="4" t="s">
        <v>11</v>
      </c>
      <c r="E263" s="4" t="s">
        <v>527</v>
      </c>
      <c r="F263" s="31" t="s">
        <v>12</v>
      </c>
      <c r="G263" s="30" t="str">
        <f>HYPERLINK("https://www.capitol.hawaii.gov/archives/measure_indiv_Archives8-12.aspx?billtype=SB&amp;billnumber=745&amp;year=2012","SB745 SD2 HD2")</f>
        <v>SB745 SD2 HD2</v>
      </c>
      <c r="H263" s="4" t="s">
        <v>291</v>
      </c>
      <c r="I263" s="22"/>
      <c r="J263" s="100" t="s">
        <v>1249</v>
      </c>
      <c r="K263" s="12" t="s">
        <v>528</v>
      </c>
      <c r="L263" s="4" t="s">
        <v>529</v>
      </c>
      <c r="M263" s="4" t="s">
        <v>530</v>
      </c>
    </row>
    <row r="264" spans="1:13" ht="15.75" customHeight="1" x14ac:dyDescent="0.2">
      <c r="A264" s="75">
        <v>165</v>
      </c>
      <c r="B264" s="72">
        <v>2012</v>
      </c>
      <c r="C264" s="72" t="s">
        <v>11</v>
      </c>
      <c r="D264" s="29" t="str">
        <f>HYPERLINK("https://www.capitol.hawaii.gov/hrscurrent/Vol05_Ch0261-0319/HRS0269/HRS_0269-0131.htm","§269-131 to 135 (repealed 2017)")</f>
        <v>§269-131 to 135 (repealed 2017)</v>
      </c>
      <c r="E264" s="61" t="s">
        <v>11</v>
      </c>
      <c r="F264" s="72" t="s">
        <v>12</v>
      </c>
      <c r="G264" s="75" t="str">
        <f>HYPERLINK("https://www.capitol.hawaii.gov/archives/measure_indiv_Archives8-12.aspx?billtype=SB&amp;billnumber=2785%20&amp;year=2012","SB2785 SD2 HD2")</f>
        <v>SB2785 SD2 HD2</v>
      </c>
      <c r="H264" s="61" t="s">
        <v>531</v>
      </c>
      <c r="I264" s="67"/>
      <c r="J264" s="99" t="s">
        <v>1277</v>
      </c>
      <c r="K264" s="63" t="s">
        <v>532</v>
      </c>
      <c r="L264" s="61" t="s">
        <v>533</v>
      </c>
      <c r="M264" s="61" t="s">
        <v>510</v>
      </c>
    </row>
    <row r="265" spans="1:13" ht="17" x14ac:dyDescent="0.2">
      <c r="A265" s="74"/>
      <c r="B265" s="74"/>
      <c r="C265" s="74"/>
      <c r="D265" s="29" t="str">
        <f>HYPERLINK("https://www.capitol.hawaii.gov/hrscurrent/Vol04_Ch0201-0257/HRS0239/HRS_0239-0005_0005.htm","§239-5.5")</f>
        <v>§239-5.5</v>
      </c>
      <c r="E265" s="65"/>
      <c r="F265" s="74"/>
      <c r="G265" s="74"/>
      <c r="H265" s="65"/>
      <c r="I265" s="76"/>
      <c r="J265" s="99"/>
      <c r="K265" s="66"/>
      <c r="L265" s="65"/>
      <c r="M265" s="65"/>
    </row>
    <row r="266" spans="1:13" ht="17" x14ac:dyDescent="0.2">
      <c r="A266" s="74"/>
      <c r="B266" s="74"/>
      <c r="C266" s="74"/>
      <c r="D266" s="29" t="str">
        <f>HYPERLINK("https://www.capitol.hawaii.gov/hrscurrent/Vol04_Ch0201-0257/HRS0240/HRS_0240-0001_0005.htm","§240-1.5")</f>
        <v>§240-1.5</v>
      </c>
      <c r="E266" s="65"/>
      <c r="F266" s="74"/>
      <c r="G266" s="74"/>
      <c r="H266" s="65"/>
      <c r="I266" s="76"/>
      <c r="J266" s="99"/>
      <c r="K266" s="66"/>
      <c r="L266" s="65"/>
      <c r="M266" s="65"/>
    </row>
    <row r="267" spans="1:13" ht="17" x14ac:dyDescent="0.2">
      <c r="A267" s="73"/>
      <c r="B267" s="73"/>
      <c r="C267" s="73"/>
      <c r="D267" s="29" t="str">
        <f>HYPERLINK("https://www.capitol.hawaii.gov/hrscurrent/Vol05_Ch0261-0319/HRS0269/HRS_0269-0030.htm","§269-30")</f>
        <v>§269-30</v>
      </c>
      <c r="E267" s="62"/>
      <c r="F267" s="73"/>
      <c r="G267" s="73"/>
      <c r="H267" s="62"/>
      <c r="I267" s="68"/>
      <c r="J267" s="99"/>
      <c r="K267" s="64"/>
      <c r="L267" s="62"/>
      <c r="M267" s="62"/>
    </row>
    <row r="268" spans="1:13" ht="17" x14ac:dyDescent="0.2">
      <c r="A268" s="75">
        <v>166</v>
      </c>
      <c r="B268" s="72">
        <v>2012</v>
      </c>
      <c r="C268" s="72" t="s">
        <v>11</v>
      </c>
      <c r="D268" s="29" t="str">
        <f>HYPERLINK("https://www.capitol.hawaii.gov/hrscurrent/Vol05_Ch0261-0319/HRS0269/HRS_0269-0141.htm","§269-141")</f>
        <v>§269-141</v>
      </c>
      <c r="E268" s="61" t="s">
        <v>11</v>
      </c>
      <c r="F268" s="72" t="s">
        <v>12</v>
      </c>
      <c r="G268" s="75" t="str">
        <f>HYPERLINK("https://www.capitol.hawaii.gov/archives/measure_indiv_Archives8-12.aspx?billtype=SB&amp;billnumber=2787&amp;year=2012","SB2787 SD2 HD1 CD1")</f>
        <v>SB2787 SD2 HD1 CD1</v>
      </c>
      <c r="H268" s="61" t="s">
        <v>534</v>
      </c>
      <c r="I268" s="67"/>
      <c r="J268" s="99" t="s">
        <v>1278</v>
      </c>
      <c r="K268" s="63" t="s">
        <v>535</v>
      </c>
      <c r="L268" s="61" t="s">
        <v>536</v>
      </c>
      <c r="M268" s="61" t="s">
        <v>510</v>
      </c>
    </row>
    <row r="269" spans="1:13" ht="15.75" customHeight="1" x14ac:dyDescent="0.2">
      <c r="A269" s="74"/>
      <c r="B269" s="74"/>
      <c r="C269" s="74"/>
      <c r="D269" s="29" t="str">
        <f>HYPERLINK("https://www.capitol.hawaii.gov/hrscurrent/Vol05_Ch0261-0319/HRS0269/HRS_0269-0142.htm","§269-142")</f>
        <v>§269-142</v>
      </c>
      <c r="E269" s="65"/>
      <c r="F269" s="74"/>
      <c r="G269" s="74"/>
      <c r="H269" s="65"/>
      <c r="I269" s="76"/>
      <c r="J269" s="99"/>
      <c r="K269" s="66"/>
      <c r="L269" s="65"/>
      <c r="M269" s="65"/>
    </row>
    <row r="270" spans="1:13" ht="17" x14ac:dyDescent="0.2">
      <c r="A270" s="74"/>
      <c r="B270" s="74"/>
      <c r="C270" s="74"/>
      <c r="D270" s="29" t="str">
        <f>HYPERLINK("https://www.capitol.hawaii.gov/hrscurrent/Vol05_Ch0261-0319/HRS0269/HRS_0269-0143.htm","§269-143")</f>
        <v>§269-143</v>
      </c>
      <c r="E270" s="65"/>
      <c r="F270" s="74"/>
      <c r="G270" s="74"/>
      <c r="H270" s="65"/>
      <c r="I270" s="76"/>
      <c r="J270" s="99"/>
      <c r="K270" s="66"/>
      <c r="L270" s="65"/>
      <c r="M270" s="65"/>
    </row>
    <row r="271" spans="1:13" ht="17" x14ac:dyDescent="0.2">
      <c r="A271" s="74"/>
      <c r="B271" s="74"/>
      <c r="C271" s="74"/>
      <c r="D271" s="29" t="str">
        <f>HYPERLINK("https://www.capitol.hawaii.gov/hrscurrent/Vol05_Ch0261-0319/HRS0269/HRS_0269-0144.htm","§269-144")</f>
        <v>§269-144</v>
      </c>
      <c r="E271" s="65"/>
      <c r="F271" s="74"/>
      <c r="G271" s="74"/>
      <c r="H271" s="65"/>
      <c r="I271" s="76"/>
      <c r="J271" s="99"/>
      <c r="K271" s="66"/>
      <c r="L271" s="65"/>
      <c r="M271" s="65"/>
    </row>
    <row r="272" spans="1:13" ht="17" x14ac:dyDescent="0.2">
      <c r="A272" s="74"/>
      <c r="B272" s="74"/>
      <c r="C272" s="74"/>
      <c r="D272" s="29" t="str">
        <f>HYPERLINK("https://www.capitol.hawaii.gov/hrscurrent/Vol05_Ch0261-0319/HRS0269/HRS_0269-0145.htm","§269-145")</f>
        <v>§269-145</v>
      </c>
      <c r="E272" s="65"/>
      <c r="F272" s="74"/>
      <c r="G272" s="74"/>
      <c r="H272" s="65"/>
      <c r="I272" s="76"/>
      <c r="J272" s="99"/>
      <c r="K272" s="66"/>
      <c r="L272" s="65"/>
      <c r="M272" s="65"/>
    </row>
    <row r="273" spans="1:13" ht="17" x14ac:dyDescent="0.2">
      <c r="A273" s="74"/>
      <c r="B273" s="74"/>
      <c r="C273" s="74"/>
      <c r="D273" s="29" t="str">
        <f>HYPERLINK("https://www.capitol.hawaii.gov/hrscurrent/Vol05_Ch0261-0319/HRS0269/HRS_0269-0146.htm","§269-146")</f>
        <v>§269-146</v>
      </c>
      <c r="E273" s="65"/>
      <c r="F273" s="74"/>
      <c r="G273" s="74"/>
      <c r="H273" s="65"/>
      <c r="I273" s="76"/>
      <c r="J273" s="99"/>
      <c r="K273" s="66"/>
      <c r="L273" s="65"/>
      <c r="M273" s="65"/>
    </row>
    <row r="274" spans="1:13" ht="17" x14ac:dyDescent="0.2">
      <c r="A274" s="74"/>
      <c r="B274" s="74"/>
      <c r="C274" s="74"/>
      <c r="D274" s="29" t="str">
        <f>HYPERLINK("https://www.capitol.hawaii.gov/hrscurrent/Vol05_Ch0261-0319/HRS0269/HRS_0269-0147.htm","§269-147")</f>
        <v>§269-147</v>
      </c>
      <c r="E274" s="65"/>
      <c r="F274" s="74"/>
      <c r="G274" s="74"/>
      <c r="H274" s="65"/>
      <c r="I274" s="76"/>
      <c r="J274" s="99"/>
      <c r="K274" s="66"/>
      <c r="L274" s="65"/>
      <c r="M274" s="65"/>
    </row>
    <row r="275" spans="1:13" ht="17" x14ac:dyDescent="0.2">
      <c r="A275" s="74"/>
      <c r="B275" s="74"/>
      <c r="C275" s="74"/>
      <c r="D275" s="29" t="str">
        <f>HYPERLINK("https://www.capitol.hawaii.gov/hrscurrent/Vol05_Ch0261-0319/HRS0269/HRS_0269-0148.htm","§269-148")</f>
        <v>§269-148</v>
      </c>
      <c r="E275" s="65"/>
      <c r="F275" s="74"/>
      <c r="G275" s="74"/>
      <c r="H275" s="65"/>
      <c r="I275" s="76"/>
      <c r="J275" s="99"/>
      <c r="K275" s="66"/>
      <c r="L275" s="65"/>
      <c r="M275" s="65"/>
    </row>
    <row r="276" spans="1:13" ht="17" x14ac:dyDescent="0.2">
      <c r="A276" s="74"/>
      <c r="B276" s="74"/>
      <c r="C276" s="74"/>
      <c r="D276" s="29" t="str">
        <f>HYPERLINK("https://www.capitol.hawaii.gov/hrscurrent/Vol05_Ch0261-0319/HRS0269/HRS_0269-0149.htm","§269-149")</f>
        <v>§269-149</v>
      </c>
      <c r="E276" s="65"/>
      <c r="F276" s="74"/>
      <c r="G276" s="74"/>
      <c r="H276" s="65"/>
      <c r="I276" s="76"/>
      <c r="J276" s="99"/>
      <c r="K276" s="66"/>
      <c r="L276" s="65"/>
      <c r="M276" s="65"/>
    </row>
    <row r="277" spans="1:13" ht="17" x14ac:dyDescent="0.2">
      <c r="A277" s="73"/>
      <c r="B277" s="73"/>
      <c r="C277" s="73"/>
      <c r="D277" s="29" t="str">
        <f>HYPERLINK("https://www.capitol.hawaii.gov/hrscurrent/Vol05_Ch0261-0319/HRS0269/HRS_0269-0001.htm","§269-1")</f>
        <v>§269-1</v>
      </c>
      <c r="E277" s="62"/>
      <c r="F277" s="73"/>
      <c r="G277" s="73"/>
      <c r="H277" s="62"/>
      <c r="I277" s="68"/>
      <c r="J277" s="99"/>
      <c r="K277" s="64"/>
      <c r="L277" s="62"/>
      <c r="M277" s="62"/>
    </row>
    <row r="278" spans="1:13" ht="28.25" customHeight="1" x14ac:dyDescent="0.2">
      <c r="A278" s="75">
        <v>167</v>
      </c>
      <c r="B278" s="72">
        <v>2012</v>
      </c>
      <c r="C278" s="72" t="s">
        <v>11</v>
      </c>
      <c r="D278" s="29" t="str">
        <f>HYPERLINK("https://www.capitol.hawaii.gov/hrscurrent/Vol04_Ch0201-0257/HRS0205/HRS_0205-0002.htm","§205-2")</f>
        <v>§205-2</v>
      </c>
      <c r="E278" s="61" t="s">
        <v>11</v>
      </c>
      <c r="F278" s="72" t="s">
        <v>12</v>
      </c>
      <c r="G278" s="75" t="str">
        <f>HYPERLINK("https://www.capitol.hawaii.gov/archives/measure_indiv_Archives8-12.aspx?billtype=HB&amp;billnumber=2150&amp;year=2012","HB2150 HD2 SD1")</f>
        <v>HB2150 HD2 SD1</v>
      </c>
      <c r="H278" s="61" t="s">
        <v>537</v>
      </c>
      <c r="I278" s="67"/>
      <c r="J278" s="99" t="s">
        <v>1279</v>
      </c>
      <c r="K278" s="63" t="s">
        <v>538</v>
      </c>
      <c r="L278" s="61" t="s">
        <v>539</v>
      </c>
      <c r="M278" s="61" t="s">
        <v>540</v>
      </c>
    </row>
    <row r="279" spans="1:13" ht="37.25" customHeight="1" x14ac:dyDescent="0.2">
      <c r="A279" s="73"/>
      <c r="B279" s="73"/>
      <c r="C279" s="73"/>
      <c r="D279" s="29" t="str">
        <f>HYPERLINK("https://www.capitol.hawaii.gov/hrscurrent/Vol04_Ch0201-0257/HRS0205/HRS_0205-0004_0005.htm","§205-4.5")</f>
        <v>§205-4.5</v>
      </c>
      <c r="E279" s="62"/>
      <c r="F279" s="73"/>
      <c r="G279" s="73"/>
      <c r="H279" s="62"/>
      <c r="I279" s="68"/>
      <c r="J279" s="99"/>
      <c r="K279" s="64"/>
      <c r="L279" s="62"/>
      <c r="M279" s="62"/>
    </row>
    <row r="280" spans="1:13" ht="51" x14ac:dyDescent="0.2">
      <c r="A280" s="30">
        <v>168</v>
      </c>
      <c r="B280" s="31">
        <v>2012</v>
      </c>
      <c r="C280" s="31" t="s">
        <v>11</v>
      </c>
      <c r="D280" s="4" t="s">
        <v>31</v>
      </c>
      <c r="E280" s="4" t="s">
        <v>541</v>
      </c>
      <c r="F280" s="31" t="s">
        <v>57</v>
      </c>
      <c r="G280" s="30" t="str">
        <f>HYPERLINK("https://www.capitol.hawaii.gov/archives/measure_indiv_Archives8-12.aspx?billtype=SB&amp;billnumber=2746&amp;year=2012","SB2746 SD1 HD3 CD1")</f>
        <v>SB2746 SD1 HD3 CD1</v>
      </c>
      <c r="H280" s="4" t="s">
        <v>511</v>
      </c>
      <c r="I280" s="22"/>
      <c r="J280" s="100" t="s">
        <v>1255</v>
      </c>
      <c r="K280" s="12" t="s">
        <v>542</v>
      </c>
      <c r="L280" s="4" t="s">
        <v>543</v>
      </c>
      <c r="M280" s="4" t="s">
        <v>510</v>
      </c>
    </row>
    <row r="281" spans="1:13" ht="51" x14ac:dyDescent="0.2">
      <c r="A281" s="30">
        <v>170</v>
      </c>
      <c r="B281" s="31">
        <v>2012</v>
      </c>
      <c r="C281" s="31" t="s">
        <v>11</v>
      </c>
      <c r="D281" s="4" t="s">
        <v>11</v>
      </c>
      <c r="E281" s="4" t="s">
        <v>11</v>
      </c>
      <c r="F281" s="31" t="s">
        <v>196</v>
      </c>
      <c r="G281" s="30" t="str">
        <f>HYPERLINK("https://www.capitol.hawaii.gov/archives/measure_indiv_Archives8-12.aspx?billtype=HB&amp;billnumber=2319&amp;year=2012","HB2319 HD2 SD1 CD1")</f>
        <v>HB2319 HD2 SD1 CD1</v>
      </c>
      <c r="H281" s="4" t="s">
        <v>544</v>
      </c>
      <c r="I281" s="15"/>
      <c r="J281" s="100" t="s">
        <v>870</v>
      </c>
      <c r="K281" s="12" t="s">
        <v>545</v>
      </c>
      <c r="L281" s="4" t="s">
        <v>546</v>
      </c>
      <c r="M281" s="4" t="s">
        <v>547</v>
      </c>
    </row>
    <row r="282" spans="1:13" ht="56" customHeight="1" x14ac:dyDescent="0.2">
      <c r="A282" s="30">
        <v>172</v>
      </c>
      <c r="B282" s="31">
        <v>2012</v>
      </c>
      <c r="C282" s="31" t="s">
        <v>11</v>
      </c>
      <c r="D282" s="29" t="str">
        <f>HYPERLINK("https://www.capitol.hawaii.gov/hrscurrent/Vol06_Ch0321-0344/HRS0343/HRS_0343-0005.htm","§343-5")</f>
        <v>§343-5</v>
      </c>
      <c r="E282" s="4" t="s">
        <v>11</v>
      </c>
      <c r="F282" s="31" t="s">
        <v>103</v>
      </c>
      <c r="G282" s="30" t="str">
        <f>HYPERLINK("https://www.capitol.hawaii.gov/archives/measure_indiv_Archives8-12.aspx?billtype=SB&amp;billnumber=2281%20&amp;year=2012","SB2281 SD1 HD1")</f>
        <v>SB2281 SD1 HD1</v>
      </c>
      <c r="H282" s="4" t="s">
        <v>548</v>
      </c>
      <c r="I282" s="15"/>
      <c r="J282" s="100" t="s">
        <v>1119</v>
      </c>
      <c r="K282" s="12" t="s">
        <v>549</v>
      </c>
      <c r="L282" s="4" t="s">
        <v>550</v>
      </c>
      <c r="M282" s="4" t="s">
        <v>551</v>
      </c>
    </row>
    <row r="283" spans="1:13" ht="27" customHeight="1" x14ac:dyDescent="0.2">
      <c r="A283" s="75">
        <v>240</v>
      </c>
      <c r="B283" s="72">
        <v>2012</v>
      </c>
      <c r="C283" s="72" t="s">
        <v>11</v>
      </c>
      <c r="D283" s="29" t="str">
        <f>HYPERLINK("https://www.capitol.hawaii.gov/hrscurrent/Vol04_Ch0201-0257/HRS0210D/HRS_0210D-0013.htm","§210D-13")</f>
        <v>§210D-13</v>
      </c>
      <c r="E283" s="61" t="s">
        <v>11</v>
      </c>
      <c r="F283" s="72" t="s">
        <v>196</v>
      </c>
      <c r="G283" s="75" t="str">
        <f>HYPERLINK("https://www.capitol.hawaii.gov/archives/measure_indiv_Archives8-12.aspx?billtype=SB&amp;billnumber=2239&amp;year=2012","SB2239 SD1 HD1 CD1")</f>
        <v>SB2239 SD1 HD1 CD1</v>
      </c>
      <c r="H283" s="61" t="s">
        <v>552</v>
      </c>
      <c r="I283" s="67"/>
      <c r="J283" s="99" t="s">
        <v>870</v>
      </c>
      <c r="K283" s="63" t="s">
        <v>553</v>
      </c>
      <c r="L283" s="61" t="s">
        <v>554</v>
      </c>
      <c r="M283" s="61" t="s">
        <v>555</v>
      </c>
    </row>
    <row r="284" spans="1:13" ht="27" customHeight="1" x14ac:dyDescent="0.2">
      <c r="A284" s="73"/>
      <c r="B284" s="73"/>
      <c r="C284" s="73"/>
      <c r="D284" s="29" t="str">
        <f>HYPERLINK("https://www.capitol.hawaii.gov/hrscurrent/Vol04_Ch0201-0257/HRS0211F/HRS_0211F-0005_0007.htm","§211F-5.7")</f>
        <v>§211F-5.7</v>
      </c>
      <c r="E284" s="62"/>
      <c r="F284" s="73"/>
      <c r="G284" s="73"/>
      <c r="H284" s="62"/>
      <c r="I284" s="68"/>
      <c r="J284" s="99"/>
      <c r="K284" s="64"/>
      <c r="L284" s="62"/>
      <c r="M284" s="62"/>
    </row>
    <row r="285" spans="1:13" ht="17" x14ac:dyDescent="0.2">
      <c r="A285" s="75">
        <v>286</v>
      </c>
      <c r="B285" s="72">
        <v>2012</v>
      </c>
      <c r="C285" s="72" t="s">
        <v>556</v>
      </c>
      <c r="D285" s="29" t="str">
        <f>HYPERLINK("https://www.capitol.hawaii.gov/hrscurrent/Vol04_Ch0201-0257/HRS0226/HRS_0226-0109.htm","§226-109")</f>
        <v>§226-109</v>
      </c>
      <c r="E285" s="61" t="s">
        <v>11</v>
      </c>
      <c r="F285" s="72" t="s">
        <v>19</v>
      </c>
      <c r="G285" s="75" t="str">
        <f>HYPERLINK("https://www.capitol.hawaii.gov/archives/measure_indiv_Archives8-12.aspx?billtype=SB&amp;billnumber=2745&amp;year=2012","SB2745 SD1 HD2 CD1")</f>
        <v>SB2745 SD1 HD2 CD1</v>
      </c>
      <c r="H285" s="61" t="s">
        <v>557</v>
      </c>
      <c r="I285" s="67"/>
      <c r="J285" s="99" t="s">
        <v>1280</v>
      </c>
      <c r="K285" s="63" t="s">
        <v>558</v>
      </c>
      <c r="L285" s="61" t="s">
        <v>559</v>
      </c>
      <c r="M285" s="61" t="s">
        <v>510</v>
      </c>
    </row>
    <row r="286" spans="1:13" ht="17" x14ac:dyDescent="0.2">
      <c r="A286" s="73"/>
      <c r="B286" s="73"/>
      <c r="C286" s="73"/>
      <c r="D286" s="29" t="str">
        <f>HYPERLINK("https://www.capitol.hawaii.gov/hrscurrent/Vol04_Ch0201-0257/HRS0226/HRS_0226-0102.htm","§226-102")</f>
        <v>§226-102</v>
      </c>
      <c r="E286" s="62"/>
      <c r="F286" s="73"/>
      <c r="G286" s="73"/>
      <c r="H286" s="62"/>
      <c r="I286" s="68"/>
      <c r="J286" s="99"/>
      <c r="K286" s="64"/>
      <c r="L286" s="62"/>
      <c r="M286" s="62"/>
    </row>
    <row r="287" spans="1:13" ht="34.25" customHeight="1" x14ac:dyDescent="0.2">
      <c r="A287" s="75">
        <v>312</v>
      </c>
      <c r="B287" s="72">
        <v>2012</v>
      </c>
      <c r="C287" s="72" t="s">
        <v>11</v>
      </c>
      <c r="D287" s="29" t="str">
        <f>HYPERLINK("https://www.capitol.hawaii.gov/hrscurrent/Vol06_Ch0321-0344/HRS0343/HRS_0343-0005_0005.htm","§343-5.5")</f>
        <v>§343-5.5</v>
      </c>
      <c r="E287" s="61" t="s">
        <v>560</v>
      </c>
      <c r="F287" s="72" t="s">
        <v>103</v>
      </c>
      <c r="G287" s="75" t="str">
        <f>HYPERLINK("https://www.capitol.hawaii.gov/archives/measure_indiv_Archives8-12.aspx?billtype=SB&amp;billnumber=2873%20&amp;year=2012","SB2873 SD1 HD3 CD2")</f>
        <v>SB2873 SD1 HD3 CD2</v>
      </c>
      <c r="H287" s="61" t="s">
        <v>561</v>
      </c>
      <c r="I287" s="67"/>
      <c r="J287" s="101" t="s">
        <v>1119</v>
      </c>
      <c r="K287" s="63" t="s">
        <v>562</v>
      </c>
      <c r="L287" s="61" t="s">
        <v>563</v>
      </c>
      <c r="M287" s="61" t="s">
        <v>510</v>
      </c>
    </row>
    <row r="288" spans="1:13" ht="41" customHeight="1" x14ac:dyDescent="0.2">
      <c r="A288" s="73"/>
      <c r="B288" s="73"/>
      <c r="C288" s="73"/>
      <c r="D288" s="29" t="str">
        <f>HYPERLINK("https://www.capitol.hawaii.gov/hrscurrent/Vol06_Ch0321-0344/HRS0343/HRS_0343-0005.htm","§343-5")</f>
        <v>§343-5</v>
      </c>
      <c r="E288" s="62"/>
      <c r="F288" s="73"/>
      <c r="G288" s="73"/>
      <c r="H288" s="62"/>
      <c r="I288" s="68"/>
      <c r="J288" s="101"/>
      <c r="K288" s="64"/>
      <c r="L288" s="62"/>
      <c r="M288" s="62"/>
    </row>
    <row r="289" spans="1:13" ht="34" x14ac:dyDescent="0.2">
      <c r="A289" s="30">
        <v>9</v>
      </c>
      <c r="B289" s="31">
        <v>2011</v>
      </c>
      <c r="C289" s="31" t="s">
        <v>11</v>
      </c>
      <c r="D289" s="29" t="str">
        <f>HYPERLINK("https://www.capitol.hawaii.gov/hrscurrent/Vol05_Ch0261-0319/HRS0269/HRS_0269-0001.htm","§269-1")</f>
        <v>§269-1</v>
      </c>
      <c r="E289" s="4" t="s">
        <v>11</v>
      </c>
      <c r="F289" s="31" t="s">
        <v>12</v>
      </c>
      <c r="G289" s="30" t="str">
        <f>HYPERLINK("https://www.capitol.hawaii.gov/archives/measure_indiv_Archives8-12.aspx?billtype=SB&amp;billnumber=704&amp;year=2011","SB704 SD2")</f>
        <v>SB704 SD2</v>
      </c>
      <c r="H289" s="4" t="s">
        <v>564</v>
      </c>
      <c r="I289" s="15"/>
      <c r="J289" s="100" t="s">
        <v>918</v>
      </c>
      <c r="K289" s="12" t="s">
        <v>565</v>
      </c>
      <c r="L289" s="4" t="s">
        <v>566</v>
      </c>
      <c r="M289" s="4" t="s">
        <v>567</v>
      </c>
    </row>
    <row r="290" spans="1:13" ht="34" x14ac:dyDescent="0.2">
      <c r="A290" s="30">
        <v>10</v>
      </c>
      <c r="B290" s="31">
        <v>2011</v>
      </c>
      <c r="C290" s="31" t="s">
        <v>11</v>
      </c>
      <c r="D290" s="29" t="str">
        <f>HYPERLINK("https://www.capitol.hawaii.gov/hrscurrent/Vol05_Ch0261-0319/HRS0269/HRS_0269-0091.htm","§269-91")</f>
        <v>§269-91</v>
      </c>
      <c r="E290" s="4" t="s">
        <v>11</v>
      </c>
      <c r="F290" s="31" t="s">
        <v>12</v>
      </c>
      <c r="G290" s="30" t="str">
        <f>HYPERLINK("https://www.capitol.hawaii.gov/archives/measure_indiv_Archives8-12.aspx?billtype=SB&amp;billnumber=1346%20&amp;year=2011","SB1346 SD2")</f>
        <v>SB1346 SD2</v>
      </c>
      <c r="H290" s="4" t="s">
        <v>568</v>
      </c>
      <c r="I290" s="15"/>
      <c r="J290" s="100" t="s">
        <v>1281</v>
      </c>
      <c r="K290" s="12" t="s">
        <v>569</v>
      </c>
      <c r="L290" s="4" t="s">
        <v>570</v>
      </c>
      <c r="M290" s="4" t="s">
        <v>571</v>
      </c>
    </row>
    <row r="291" spans="1:13" ht="34" x14ac:dyDescent="0.2">
      <c r="A291" s="30">
        <v>45</v>
      </c>
      <c r="B291" s="31">
        <v>2011</v>
      </c>
      <c r="C291" s="31" t="s">
        <v>11</v>
      </c>
      <c r="D291" s="4" t="s">
        <v>11</v>
      </c>
      <c r="E291" s="4" t="s">
        <v>572</v>
      </c>
      <c r="F291" s="31" t="s">
        <v>103</v>
      </c>
      <c r="G291" s="30" t="str">
        <f>HYPERLINK("https://www.capitol.hawaii.gov/archives/measure_indiv_Archives8-12.aspx?billtype=HB&amp;billnumber=424&amp;year=2011","HB424 SD1")</f>
        <v>HB424 SD1</v>
      </c>
      <c r="H291" s="4" t="s">
        <v>573</v>
      </c>
      <c r="I291" s="15"/>
      <c r="J291" s="100" t="s">
        <v>1119</v>
      </c>
      <c r="K291" s="12" t="s">
        <v>574</v>
      </c>
      <c r="L291" s="4" t="s">
        <v>575</v>
      </c>
      <c r="M291" s="4" t="s">
        <v>521</v>
      </c>
    </row>
    <row r="292" spans="1:13" ht="15.75" customHeight="1" x14ac:dyDescent="0.2">
      <c r="A292" s="75">
        <v>69</v>
      </c>
      <c r="B292" s="72">
        <v>2011</v>
      </c>
      <c r="C292" s="72" t="s">
        <v>11</v>
      </c>
      <c r="D292" s="29" t="str">
        <f>HYPERLINK("https://www.capitol.hawaii.gov/hrscurrent/Vol05_Ch0261-0319/HRS0269/HRS_0269-0006_0005.htm","§269-6.5")</f>
        <v>§269-6.5</v>
      </c>
      <c r="E292" s="61" t="s">
        <v>11</v>
      </c>
      <c r="F292" s="72" t="s">
        <v>12</v>
      </c>
      <c r="G292" s="75" t="str">
        <f>HYPERLINK("https://www.capitol.hawaii.gov/archives/measure_indiv_Archives8-12.aspx?billtype=SB&amp;billnumber=1347&amp;year=2011","SB1347 SD1 HD2 CD1")</f>
        <v>SB1347 SD1 HD2 CD1</v>
      </c>
      <c r="H292" s="61" t="s">
        <v>576</v>
      </c>
      <c r="I292" s="67"/>
      <c r="J292" s="99" t="s">
        <v>905</v>
      </c>
      <c r="K292" s="63" t="s">
        <v>577</v>
      </c>
      <c r="L292" s="61" t="s">
        <v>578</v>
      </c>
      <c r="M292" s="61" t="s">
        <v>579</v>
      </c>
    </row>
    <row r="293" spans="1:13" ht="17" x14ac:dyDescent="0.2">
      <c r="A293" s="74"/>
      <c r="B293" s="74"/>
      <c r="C293" s="74"/>
      <c r="D293" s="29" t="str">
        <f>HYPERLINK("https://www.capitol.hawaii.gov/hrscurrent/Vol05_Ch0261-0319/HRS0271/HRS_0271-0009_0005.htm","§271-9.5")</f>
        <v>§271-9.5</v>
      </c>
      <c r="E293" s="65"/>
      <c r="F293" s="74"/>
      <c r="G293" s="74"/>
      <c r="H293" s="65"/>
      <c r="I293" s="76"/>
      <c r="J293" s="99"/>
      <c r="K293" s="66"/>
      <c r="L293" s="65"/>
      <c r="M293" s="65"/>
    </row>
    <row r="294" spans="1:13" ht="17" x14ac:dyDescent="0.2">
      <c r="A294" s="74"/>
      <c r="B294" s="74"/>
      <c r="C294" s="74"/>
      <c r="D294" s="29" t="str">
        <f>HYPERLINK("https://www.capitol.hawaii.gov/hrscurrent/Vol05_Ch0261-0319/HRS0271G/HRS_0271G-0007_0005.htm","§271G-7.5")</f>
        <v>§271G-7.5</v>
      </c>
      <c r="E294" s="65"/>
      <c r="F294" s="74"/>
      <c r="G294" s="74"/>
      <c r="H294" s="65"/>
      <c r="I294" s="76"/>
      <c r="J294" s="99"/>
      <c r="K294" s="66"/>
      <c r="L294" s="65"/>
      <c r="M294" s="65"/>
    </row>
    <row r="295" spans="1:13" ht="17" x14ac:dyDescent="0.2">
      <c r="A295" s="73"/>
      <c r="B295" s="73"/>
      <c r="C295" s="73"/>
      <c r="D295" s="29" t="str">
        <f>HYPERLINK("https://www.capitol.hawaii.gov/hrscurrent/Vol05_Ch0261-0319/HRS0269/HRS_0269-0093.htm","§269-93")</f>
        <v>§269-93</v>
      </c>
      <c r="E295" s="62"/>
      <c r="F295" s="73"/>
      <c r="G295" s="73"/>
      <c r="H295" s="62"/>
      <c r="I295" s="68"/>
      <c r="J295" s="99"/>
      <c r="K295" s="64"/>
      <c r="L295" s="62"/>
      <c r="M295" s="62"/>
    </row>
    <row r="296" spans="1:13" ht="119" x14ac:dyDescent="0.2">
      <c r="A296" s="30">
        <v>87</v>
      </c>
      <c r="B296" s="31">
        <v>2011</v>
      </c>
      <c r="C296" s="31" t="s">
        <v>11</v>
      </c>
      <c r="D296" s="4" t="s">
        <v>11</v>
      </c>
      <c r="E296" s="4" t="s">
        <v>11</v>
      </c>
      <c r="F296" s="31" t="s">
        <v>12</v>
      </c>
      <c r="G296" s="30" t="str">
        <f>HYPERLINK("https://www.capitol.hawaii.gov/archives/measure_indiv_Archives8-12.aspx?billtype=HB&amp;billnumber=855&amp;year=2011","HB855 HD1 SD1 CD1")</f>
        <v>HB855 HD1 SD1 CD1</v>
      </c>
      <c r="H296" s="4" t="s">
        <v>580</v>
      </c>
      <c r="I296" s="15"/>
      <c r="J296" s="100" t="s">
        <v>1282</v>
      </c>
      <c r="K296" s="12" t="s">
        <v>581</v>
      </c>
      <c r="L296" s="4" t="s">
        <v>582</v>
      </c>
      <c r="M296" s="4" t="s">
        <v>583</v>
      </c>
    </row>
    <row r="297" spans="1:13" ht="51" x14ac:dyDescent="0.2">
      <c r="A297" s="30">
        <v>88</v>
      </c>
      <c r="B297" s="31">
        <v>2011</v>
      </c>
      <c r="C297" s="31" t="s">
        <v>11</v>
      </c>
      <c r="D297" s="4" t="s">
        <v>11</v>
      </c>
      <c r="E297" s="4" t="s">
        <v>11</v>
      </c>
      <c r="F297" s="31" t="s">
        <v>12</v>
      </c>
      <c r="G297" s="30" t="str">
        <f>HYPERLINK("https://www.capitol.hawaii.gov/archives/measure_indiv_Archives8-12.aspx?billtype=HB&amp;billnumber=423&amp;year=2011","HB423 HD1 SD1 CD1")</f>
        <v>HB423 HD1 SD1 CD1</v>
      </c>
      <c r="H297" s="4" t="s">
        <v>584</v>
      </c>
      <c r="I297" s="15"/>
      <c r="J297" s="100" t="s">
        <v>1283</v>
      </c>
      <c r="K297" s="12" t="s">
        <v>585</v>
      </c>
      <c r="L297" s="4" t="s">
        <v>586</v>
      </c>
      <c r="M297" s="4" t="s">
        <v>521</v>
      </c>
    </row>
    <row r="298" spans="1:13" ht="68" x14ac:dyDescent="0.2">
      <c r="A298" s="30">
        <v>89</v>
      </c>
      <c r="B298" s="31">
        <v>2011</v>
      </c>
      <c r="C298" s="31" t="s">
        <v>11</v>
      </c>
      <c r="D298" s="4" t="s">
        <v>11</v>
      </c>
      <c r="E298" s="4" t="s">
        <v>587</v>
      </c>
      <c r="F298" s="31" t="s">
        <v>12</v>
      </c>
      <c r="G298" s="30" t="str">
        <f>HYPERLINK("https://www.capitol.hawaii.gov/archives/measure_indiv_Archives8-12.aspx?billtype=HB&amp;billnumber=1286&amp;year=2011","HB1286 HD2 SD1 CD1")</f>
        <v>HB1286 HD2 SD1 CD1</v>
      </c>
      <c r="H298" s="4" t="s">
        <v>588</v>
      </c>
      <c r="I298" s="15"/>
      <c r="J298" s="100" t="s">
        <v>1284</v>
      </c>
      <c r="K298" s="12" t="s">
        <v>589</v>
      </c>
      <c r="L298" s="4" t="s">
        <v>590</v>
      </c>
      <c r="M298" s="4" t="s">
        <v>591</v>
      </c>
    </row>
    <row r="299" spans="1:13" ht="34" x14ac:dyDescent="0.2">
      <c r="A299" s="30">
        <v>109</v>
      </c>
      <c r="B299" s="31">
        <v>2011</v>
      </c>
      <c r="C299" s="31" t="s">
        <v>11</v>
      </c>
      <c r="D299" s="29" t="str">
        <f>HYPERLINK("https://www.capitol.hawaii.gov/hrscurrent/Vol05_Ch0261-0319/HRS0269/HRS_0269-0006.htm","§269-6")</f>
        <v>§269-6</v>
      </c>
      <c r="E299" s="4" t="s">
        <v>11</v>
      </c>
      <c r="F299" s="31" t="s">
        <v>12</v>
      </c>
      <c r="G299" s="30" t="str">
        <f>HYPERLINK("https://www.capitol.hawaii.gov/archives/measure_indiv_Archives8-12.aspx?billtype=SB&amp;billnumber=1482%20&amp;year=2011","SB1482 SD1 HD1 CD1")</f>
        <v>SB1482 SD1 HD1 CD1</v>
      </c>
      <c r="H299" s="4" t="s">
        <v>592</v>
      </c>
      <c r="I299" s="15"/>
      <c r="J299" s="100" t="s">
        <v>905</v>
      </c>
      <c r="K299" s="12" t="s">
        <v>593</v>
      </c>
      <c r="L299" s="4" t="s">
        <v>594</v>
      </c>
      <c r="M299" s="4" t="s">
        <v>595</v>
      </c>
    </row>
    <row r="300" spans="1:13" ht="31.5" customHeight="1" x14ac:dyDescent="0.2">
      <c r="A300" s="30">
        <v>154</v>
      </c>
      <c r="B300" s="31">
        <v>2011</v>
      </c>
      <c r="C300" s="31" t="s">
        <v>11</v>
      </c>
      <c r="D300" s="29" t="str">
        <f>HYPERLINK("https://www.capitol.hawaii.gov/hrscurrent/Vol03_Ch0121-0200D/HRS0179D/HRS_0179D-0006.htm","§179D-6")</f>
        <v>§179D-6</v>
      </c>
      <c r="E300" s="4" t="s">
        <v>11</v>
      </c>
      <c r="F300" s="31" t="s">
        <v>12</v>
      </c>
      <c r="G300" s="30" t="str">
        <f>HYPERLINK("https://www.capitol.hawaii.gov/archives/measure_indiv_Archives8-12.aspx?billtype=SB&amp;billnumber=142%20&amp;year=2011","SB142 SD1 HD1 CD1")</f>
        <v>SB142 SD1 HD1 CD1</v>
      </c>
      <c r="H300" s="4" t="s">
        <v>596</v>
      </c>
      <c r="I300" s="15"/>
      <c r="J300" s="100" t="s">
        <v>1285</v>
      </c>
      <c r="K300" s="12" t="s">
        <v>597</v>
      </c>
      <c r="L300" s="4" t="s">
        <v>598</v>
      </c>
      <c r="M300" s="4" t="s">
        <v>599</v>
      </c>
    </row>
    <row r="301" spans="1:13" ht="17" x14ac:dyDescent="0.2">
      <c r="A301" s="75">
        <v>181</v>
      </c>
      <c r="B301" s="72">
        <v>2011</v>
      </c>
      <c r="C301" s="72" t="s">
        <v>11</v>
      </c>
      <c r="D301" s="29" t="str">
        <f>HYPERLINK("https://www.capitol.hawaii.gov/hrscurrent/Vol04_Ch0201-0257/HRS0226/HRS_0226-0108.htm","§226-108")</f>
        <v>§226-108</v>
      </c>
      <c r="E301" s="61" t="s">
        <v>11</v>
      </c>
      <c r="F301" s="72" t="s">
        <v>81</v>
      </c>
      <c r="G301" s="75" t="str">
        <f>HYPERLINK("https://www.capitol.hawaii.gov/archives/measure_indiv_Archives8-12.aspx?billtype=SB&amp;billnumber=283%20&amp;year=2011","SB283 SD1 HD1 CD1")</f>
        <v>SB283 SD1 HD1 CD1</v>
      </c>
      <c r="H301" s="61" t="s">
        <v>600</v>
      </c>
      <c r="I301" s="67"/>
      <c r="J301" s="99" t="s">
        <v>1045</v>
      </c>
      <c r="K301" s="63" t="s">
        <v>601</v>
      </c>
      <c r="L301" s="61" t="s">
        <v>602</v>
      </c>
      <c r="M301" s="61" t="s">
        <v>603</v>
      </c>
    </row>
    <row r="302" spans="1:13" ht="17" x14ac:dyDescent="0.2">
      <c r="A302" s="74"/>
      <c r="B302" s="74"/>
      <c r="C302" s="74"/>
      <c r="D302" s="29" t="str">
        <f>HYPERLINK("https://www.capitol.hawaii.gov/hrscurrent/Vol04_Ch0201-0257/HRS0226/HRS_0226-0002.htm","§226-2")</f>
        <v>§226-2</v>
      </c>
      <c r="E302" s="65"/>
      <c r="F302" s="74"/>
      <c r="G302" s="74"/>
      <c r="H302" s="65"/>
      <c r="I302" s="76"/>
      <c r="J302" s="99"/>
      <c r="K302" s="66"/>
      <c r="L302" s="65"/>
      <c r="M302" s="65"/>
    </row>
    <row r="303" spans="1:13" ht="34" customHeight="1" x14ac:dyDescent="0.2">
      <c r="A303" s="73"/>
      <c r="B303" s="73"/>
      <c r="C303" s="73"/>
      <c r="D303" s="29" t="str">
        <f>HYPERLINK("https://www.capitol.hawaii.gov/hrscurrent/Vol04_Ch0201-0257/HRS0226/HRS_0226-0102.htm","§226-102")</f>
        <v>§226-102</v>
      </c>
      <c r="E303" s="62"/>
      <c r="F303" s="73"/>
      <c r="G303" s="73"/>
      <c r="H303" s="62"/>
      <c r="I303" s="68"/>
      <c r="J303" s="99"/>
      <c r="K303" s="64"/>
      <c r="L303" s="62"/>
      <c r="M303" s="62"/>
    </row>
    <row r="304" spans="1:13" ht="51" x14ac:dyDescent="0.2">
      <c r="A304" s="30">
        <v>198</v>
      </c>
      <c r="B304" s="31">
        <v>2011</v>
      </c>
      <c r="C304" s="31" t="s">
        <v>11</v>
      </c>
      <c r="D304" s="4" t="s">
        <v>11</v>
      </c>
      <c r="E304" s="4" t="s">
        <v>11</v>
      </c>
      <c r="F304" s="31" t="s">
        <v>12</v>
      </c>
      <c r="G304" s="30" t="str">
        <f>HYPERLINK("https://www.capitol.hawaii.gov/archives/measure_indiv_Archives8-12.aspx?billtype=SB&amp;billnumber=181%20&amp;year=2011","SB181 SD1 HD1 CD1")</f>
        <v>SB181 SD1 HD1 CD1</v>
      </c>
      <c r="H304" s="4" t="s">
        <v>604</v>
      </c>
      <c r="I304" s="22"/>
      <c r="J304" s="100" t="s">
        <v>1286</v>
      </c>
      <c r="K304" s="12" t="s">
        <v>605</v>
      </c>
      <c r="L304" s="4" t="s">
        <v>606</v>
      </c>
      <c r="M304" s="4" t="s">
        <v>607</v>
      </c>
    </row>
    <row r="305" spans="1:13" ht="34" x14ac:dyDescent="0.2">
      <c r="A305" s="30">
        <v>199</v>
      </c>
      <c r="B305" s="31">
        <v>2011</v>
      </c>
      <c r="C305" s="31" t="s">
        <v>11</v>
      </c>
      <c r="D305" s="56" t="str">
        <f>HYPERLINK("https://www.capitol.hawaii.gov/hrscurrent/Vol04_Ch0201-0257/HRS0201N/HRS_0201N-.htm","§201N-1 (repealed 2016)")</f>
        <v>§201N-1 (repealed 2016)</v>
      </c>
      <c r="E305" s="4" t="s">
        <v>11</v>
      </c>
      <c r="F305" s="31" t="s">
        <v>12</v>
      </c>
      <c r="G305" s="30" t="str">
        <f>HYPERLINK("https://www.capitol.hawaii.gov/archives/measure_indiv_Archives8-12.aspx?billtype=SB&amp;billnumber=1244%20&amp;year=2011","SB1244 SD2 HD1 CD1")</f>
        <v>SB1244 SD2 HD1 CD1</v>
      </c>
      <c r="H305" s="4" t="s">
        <v>608</v>
      </c>
      <c r="I305" s="15"/>
      <c r="J305" s="100" t="s">
        <v>1226</v>
      </c>
      <c r="K305" s="12" t="s">
        <v>609</v>
      </c>
      <c r="L305" s="4" t="s">
        <v>610</v>
      </c>
      <c r="M305" s="4" t="s">
        <v>611</v>
      </c>
    </row>
    <row r="306" spans="1:13" ht="51" x14ac:dyDescent="0.2">
      <c r="A306" s="30">
        <v>201</v>
      </c>
      <c r="B306" s="31">
        <v>2011</v>
      </c>
      <c r="C306" s="31" t="s">
        <v>11</v>
      </c>
      <c r="D306" s="56" t="str">
        <f>HYPERLINK("https://www.capitol.hawaii.gov/hrscurrent/Vol04_Ch0201-0257/HRS0201N/HRS_0201N-.htm","§201N-13 to 14 (repealed 2016)")</f>
        <v>§201N-13 to 14 (repealed 2016)</v>
      </c>
      <c r="E306" s="4" t="s">
        <v>612</v>
      </c>
      <c r="F306" s="31" t="s">
        <v>12</v>
      </c>
      <c r="G306" s="30" t="str">
        <f>HYPERLINK("https://www.capitol.hawaii.gov/archives/measure_indiv_Archives8-12.aspx?billtype=HB&amp;billnumber=122%20%20&amp;year=2011","HB122 HD1 SD2")</f>
        <v>HB122 HD1 SD2</v>
      </c>
      <c r="H306" s="4" t="s">
        <v>613</v>
      </c>
      <c r="I306" s="15"/>
      <c r="J306" s="100" t="s">
        <v>918</v>
      </c>
      <c r="K306" s="12" t="s">
        <v>614</v>
      </c>
      <c r="L306" s="4" t="s">
        <v>615</v>
      </c>
      <c r="M306" s="4" t="s">
        <v>616</v>
      </c>
    </row>
    <row r="307" spans="1:13" ht="51" x14ac:dyDescent="0.2">
      <c r="A307" s="30">
        <v>203</v>
      </c>
      <c r="B307" s="31">
        <v>2011</v>
      </c>
      <c r="C307" s="31" t="s">
        <v>11</v>
      </c>
      <c r="D307" s="4" t="s">
        <v>11</v>
      </c>
      <c r="E307" s="4" t="s">
        <v>11</v>
      </c>
      <c r="F307" s="31" t="s">
        <v>12</v>
      </c>
      <c r="G307" s="30" t="str">
        <f>HYPERLINK("https://www.capitol.hawaii.gov/archives/measure_indiv_Archives8-12.aspx?billtype=SB&amp;billnumber=146%20&amp;year=2011","SB146 SD1 HD2 CD1")</f>
        <v>SB146 SD1 HD2 CD1</v>
      </c>
      <c r="H307" s="4" t="s">
        <v>617</v>
      </c>
      <c r="I307" s="15"/>
      <c r="J307" s="100" t="s">
        <v>1287</v>
      </c>
      <c r="K307" s="12" t="s">
        <v>618</v>
      </c>
      <c r="L307" s="4" t="s">
        <v>619</v>
      </c>
      <c r="M307" s="4" t="s">
        <v>620</v>
      </c>
    </row>
    <row r="308" spans="1:13" ht="68" x14ac:dyDescent="0.2">
      <c r="A308" s="30">
        <v>204</v>
      </c>
      <c r="B308" s="31">
        <v>2011</v>
      </c>
      <c r="C308" s="31" t="s">
        <v>11</v>
      </c>
      <c r="D308" s="29" t="str">
        <f>HYPERLINK("https://www.capitol.hawaii.gov/hrscurrent/Vol05_Ch0261-0319/HRS0269/HRS_0269-0125.htm","§269-125")</f>
        <v>§269-125</v>
      </c>
      <c r="E308" s="4" t="s">
        <v>11</v>
      </c>
      <c r="F308" s="31" t="s">
        <v>12</v>
      </c>
      <c r="G308" s="30" t="str">
        <f>HYPERLINK("https://www.capitol.hawaii.gov/archives/measure_indiv_Archives8-12.aspx?billtype=HB&amp;billnumber=1520%20&amp;year=2011","HB1520 HD2 SD2 CD1")</f>
        <v>HB1520 HD2 SD2 CD1</v>
      </c>
      <c r="H308" s="4" t="s">
        <v>621</v>
      </c>
      <c r="I308" s="15"/>
      <c r="J308" s="100" t="s">
        <v>918</v>
      </c>
      <c r="K308" s="12" t="s">
        <v>622</v>
      </c>
      <c r="L308" s="4" t="s">
        <v>623</v>
      </c>
      <c r="M308" s="4" t="s">
        <v>521</v>
      </c>
    </row>
    <row r="309" spans="1:13" ht="15.75" customHeight="1" x14ac:dyDescent="0.2">
      <c r="A309" s="75">
        <v>217</v>
      </c>
      <c r="B309" s="72">
        <v>2011</v>
      </c>
      <c r="C309" s="72" t="s">
        <v>11</v>
      </c>
      <c r="D309" s="29" t="str">
        <f>HYPERLINK("https://www.capitol.hawaii.gov/hrscurrent/Vol04_Ch0201-0257/HRS0205/HRS_0205-0002.htm","§205-2")</f>
        <v>§205-2</v>
      </c>
      <c r="E309" s="61" t="s">
        <v>11</v>
      </c>
      <c r="F309" s="72" t="s">
        <v>12</v>
      </c>
      <c r="G309" s="75" t="str">
        <f>HYPERLINK("https://www.capitol.hawaii.gov/archives/measure_indiv_Archives8-12.aspx?billtype=SB&amp;billnumber=631%20&amp;year=2011","SB631 SD1 HD2 CD1")</f>
        <v>SB631 SD1 HD2 CD1</v>
      </c>
      <c r="H309" s="61" t="s">
        <v>624</v>
      </c>
      <c r="I309" s="67"/>
      <c r="J309" s="99" t="s">
        <v>918</v>
      </c>
      <c r="K309" s="63" t="s">
        <v>625</v>
      </c>
      <c r="L309" s="61" t="s">
        <v>626</v>
      </c>
      <c r="M309" s="61" t="s">
        <v>627</v>
      </c>
    </row>
    <row r="310" spans="1:13" ht="17" x14ac:dyDescent="0.2">
      <c r="A310" s="73"/>
      <c r="B310" s="73"/>
      <c r="C310" s="73"/>
      <c r="D310" s="29" t="str">
        <f>HYPERLINK("https://www.capitol.hawaii.gov/hrscurrent/Vol04_Ch0201-0257/HRS0205/HRS_0205-0004_0005.htm","§205-4.5")</f>
        <v>§205-4.5</v>
      </c>
      <c r="E310" s="62"/>
      <c r="F310" s="73"/>
      <c r="G310" s="73"/>
      <c r="H310" s="62"/>
      <c r="I310" s="68"/>
      <c r="J310" s="99"/>
      <c r="K310" s="64"/>
      <c r="L310" s="62"/>
      <c r="M310" s="62"/>
    </row>
    <row r="311" spans="1:13" ht="34" x14ac:dyDescent="0.2">
      <c r="A311" s="30">
        <v>233</v>
      </c>
      <c r="B311" s="31">
        <v>2011</v>
      </c>
      <c r="C311" s="31" t="s">
        <v>11</v>
      </c>
      <c r="D311" s="4" t="s">
        <v>11</v>
      </c>
      <c r="E311" s="4" t="s">
        <v>11</v>
      </c>
      <c r="F311" s="31" t="s">
        <v>196</v>
      </c>
      <c r="G311" s="30" t="str">
        <f>HYPERLINK("https://www.capitol.hawaii.gov/archives/measure_indiv_Archives8-12.aspx?billtype=HB&amp;billnumber=1405%20&amp;year=2011","HB1405 HD1 SD1 CD1")</f>
        <v>HB1405 HD1 SD1 CD1</v>
      </c>
      <c r="H311" s="4" t="s">
        <v>628</v>
      </c>
      <c r="I311" s="15"/>
      <c r="J311" s="100" t="s">
        <v>1288</v>
      </c>
      <c r="K311" s="12" t="s">
        <v>629</v>
      </c>
      <c r="L311" s="4" t="s">
        <v>630</v>
      </c>
      <c r="M311" s="4" t="s">
        <v>631</v>
      </c>
    </row>
    <row r="312" spans="1:13" ht="51" x14ac:dyDescent="0.2">
      <c r="A312" s="30">
        <v>30</v>
      </c>
      <c r="B312" s="31">
        <v>2010</v>
      </c>
      <c r="C312" s="31" t="s">
        <v>11</v>
      </c>
      <c r="D312" s="29" t="str">
        <f>HYPERLINK("https://www.capitol.hawaii.gov/hrscurrent/Vol05_Ch0261-0319/HRS0269/HRS_0269-0045.htm","§269-45")</f>
        <v>§269-45</v>
      </c>
      <c r="E312" s="4" t="s">
        <v>11</v>
      </c>
      <c r="F312" s="31" t="s">
        <v>12</v>
      </c>
      <c r="G312" s="30" t="str">
        <f>HYPERLINK("https://www.capitol.hawaii.gov/archives/measure_indiv_Archives8-12.aspx?billtype=SB&amp;billnumber=2357%20&amp;year=2010","SB2357 SD2 HD1")</f>
        <v>SB2357 SD2 HD1</v>
      </c>
      <c r="H312" s="4" t="s">
        <v>632</v>
      </c>
      <c r="I312" s="15"/>
      <c r="J312" s="100" t="s">
        <v>918</v>
      </c>
      <c r="K312" s="12" t="s">
        <v>633</v>
      </c>
      <c r="L312" s="4" t="s">
        <v>634</v>
      </c>
      <c r="M312" s="4" t="s">
        <v>635</v>
      </c>
    </row>
    <row r="313" spans="1:13" ht="17" x14ac:dyDescent="0.2">
      <c r="A313" s="85" t="str">
        <f>HYPERLINK("https://www.capitol.hawaii.gov/session2010/bills/HB2421_ACT73_.pdf","73")</f>
        <v>73</v>
      </c>
      <c r="B313" s="72">
        <v>2010</v>
      </c>
      <c r="C313" s="83" t="s">
        <v>11</v>
      </c>
      <c r="D313" s="50" t="str">
        <f>HYPERLINK("https://www.capitol.hawaii.gov/hrscurrent/Vol03_Ch0121-0200D/HRS0128D/HRS_0128D-0002.htm","§128D-2")</f>
        <v>§128D-2</v>
      </c>
      <c r="E313" s="88" t="s">
        <v>11</v>
      </c>
      <c r="F313" s="72" t="s">
        <v>12</v>
      </c>
      <c r="G313" s="84" t="str">
        <f>HYPERLINK("https://www.capitol.hawaii.gov/Archives/measure_indiv_Archives8-12.aspx?billtype=HB&amp;billnumber=2421&amp;year=2010","HB2421 HD2 SD2 CD1")</f>
        <v>HB2421 HD2 SD2 CD1</v>
      </c>
      <c r="H313" s="61" t="s">
        <v>636</v>
      </c>
      <c r="I313" s="76"/>
      <c r="J313" s="99" t="s">
        <v>637</v>
      </c>
      <c r="K313" s="63" t="s">
        <v>638</v>
      </c>
      <c r="L313" s="69" t="s">
        <v>639</v>
      </c>
      <c r="M313" s="61" t="s">
        <v>640</v>
      </c>
    </row>
    <row r="314" spans="1:13" ht="17" x14ac:dyDescent="0.2">
      <c r="A314" s="86"/>
      <c r="B314" s="74"/>
      <c r="C314" s="74"/>
      <c r="D314" s="51" t="str">
        <f>HYPERLINK("https://www.capitol.hawaii.gov/hrscurrent/Vol04_Ch0201-0257/HRS0201/HRS_0201-0012_0008.htm","§201-12.8")</f>
        <v>§201-12.8</v>
      </c>
      <c r="E314" s="88"/>
      <c r="F314" s="74"/>
      <c r="G314" s="74"/>
      <c r="H314" s="65"/>
      <c r="I314" s="76"/>
      <c r="J314" s="99"/>
      <c r="K314" s="66"/>
      <c r="L314" s="70"/>
      <c r="M314" s="65"/>
    </row>
    <row r="315" spans="1:13" ht="17" x14ac:dyDescent="0.2">
      <c r="A315" s="86"/>
      <c r="B315" s="74"/>
      <c r="C315" s="74"/>
      <c r="D315" s="51" t="str">
        <f>HYPERLINK("https://www.capitol.hawaii.gov/hrscurrent/Vol04_Ch0201-0257/HRS0243/HRS_0243-0003_0005.htm","§243-3.5")</f>
        <v>§243-3.5</v>
      </c>
      <c r="E315" s="88"/>
      <c r="F315" s="74"/>
      <c r="G315" s="74"/>
      <c r="H315" s="65"/>
      <c r="I315" s="76"/>
      <c r="J315" s="99"/>
      <c r="K315" s="66"/>
      <c r="L315" s="70"/>
      <c r="M315" s="65"/>
    </row>
    <row r="316" spans="1:13" ht="17" x14ac:dyDescent="0.2">
      <c r="A316" s="86"/>
      <c r="B316" s="74"/>
      <c r="C316" s="74"/>
      <c r="D316" s="51" t="str">
        <f>HYPERLINK("https://www.capitol.hawaii.gov/hrscurrent/Vol05_Ch0261-0319/HRS0304A/HRS_0304A-2169.htm","§304A-2169 (repealed 2007)")</f>
        <v>§304A-2169 (repealed 2007)</v>
      </c>
      <c r="E316" s="88"/>
      <c r="F316" s="74"/>
      <c r="G316" s="74"/>
      <c r="H316" s="65"/>
      <c r="I316" s="76"/>
      <c r="J316" s="99"/>
      <c r="K316" s="66"/>
      <c r="L316" s="70"/>
      <c r="M316" s="65"/>
    </row>
    <row r="317" spans="1:13" ht="17" x14ac:dyDescent="0.2">
      <c r="A317" s="86"/>
      <c r="B317" s="74"/>
      <c r="C317" s="74"/>
      <c r="D317" s="51" t="str">
        <f>HYPERLINK("https://www.capitol.hawaii.gov/hrscurrent/Vol03_Ch0121-0200D/HRS0141/HRS_0141-0010.htm","§141-10")</f>
        <v>§141-10</v>
      </c>
      <c r="E317" s="88"/>
      <c r="F317" s="74"/>
      <c r="G317" s="74"/>
      <c r="H317" s="65"/>
      <c r="I317" s="76"/>
      <c r="J317" s="99"/>
      <c r="K317" s="66"/>
      <c r="L317" s="70"/>
      <c r="M317" s="65"/>
    </row>
    <row r="318" spans="1:13" ht="49" customHeight="1" x14ac:dyDescent="0.2">
      <c r="A318" s="87"/>
      <c r="B318" s="73"/>
      <c r="C318" s="73"/>
      <c r="D318" s="51" t="str">
        <f>HYPERLINK("https://www.capitol.hawaii.gov/hrscurrent/Vol03_Ch0121-0200D/HRS0196/HRS_0196-0010_0005.htm","§196-10.5")</f>
        <v>§196-10.5</v>
      </c>
      <c r="E318" s="88"/>
      <c r="F318" s="73"/>
      <c r="G318" s="73"/>
      <c r="H318" s="62"/>
      <c r="I318" s="76"/>
      <c r="J318" s="99"/>
      <c r="K318" s="64"/>
      <c r="L318" s="71"/>
      <c r="M318" s="62"/>
    </row>
    <row r="319" spans="1:13" ht="102" x14ac:dyDescent="0.2">
      <c r="A319" s="30">
        <v>80</v>
      </c>
      <c r="B319" s="31">
        <v>2010</v>
      </c>
      <c r="C319" s="31" t="s">
        <v>11</v>
      </c>
      <c r="D319" s="4" t="s">
        <v>11</v>
      </c>
      <c r="E319" s="4" t="s">
        <v>641</v>
      </c>
      <c r="F319" s="31" t="s">
        <v>12</v>
      </c>
      <c r="G319" s="30" t="str">
        <f>HYPERLINK("https://www.capitol.hawaii.gov/archives/measure_indiv_Archives8-12.aspx?billtype=SB&amp;billnumber=2544%20&amp;year=2010","SB2544 SD2 HD1")</f>
        <v>SB2544 SD2 HD1</v>
      </c>
      <c r="H319" s="4" t="s">
        <v>297</v>
      </c>
      <c r="I319" s="15"/>
      <c r="J319" s="100" t="s">
        <v>1151</v>
      </c>
      <c r="K319" s="12" t="s">
        <v>642</v>
      </c>
      <c r="L319" s="4" t="s">
        <v>643</v>
      </c>
      <c r="M319" s="4" t="s">
        <v>644</v>
      </c>
    </row>
    <row r="320" spans="1:13" ht="34" x14ac:dyDescent="0.2">
      <c r="A320" s="30">
        <v>130</v>
      </c>
      <c r="B320" s="31">
        <v>2010</v>
      </c>
      <c r="C320" s="31" t="s">
        <v>11</v>
      </c>
      <c r="D320" s="4" t="s">
        <v>11</v>
      </c>
      <c r="E320" s="4" t="s">
        <v>11</v>
      </c>
      <c r="F320" s="31" t="s">
        <v>12</v>
      </c>
      <c r="G320" s="30" t="str">
        <f>HYPERLINK("https://www.capitol.hawaii.gov/archives/measure_indiv_Archives8-12.aspx?billtype=SB&amp;billnumber=2809%20&amp;year=2010","SB2809 SD2 HD1 CD1")</f>
        <v>SB2809 SD2 HD1 CD1</v>
      </c>
      <c r="H320" s="4" t="s">
        <v>645</v>
      </c>
      <c r="I320" s="15"/>
      <c r="J320" s="100" t="s">
        <v>1258</v>
      </c>
      <c r="K320" s="12" t="s">
        <v>646</v>
      </c>
      <c r="L320" s="4" t="s">
        <v>647</v>
      </c>
      <c r="M320" s="4" t="s">
        <v>648</v>
      </c>
    </row>
    <row r="321" spans="1:13" ht="21.75" customHeight="1" x14ac:dyDescent="0.2">
      <c r="A321" s="75">
        <v>142</v>
      </c>
      <c r="B321" s="72">
        <v>2010</v>
      </c>
      <c r="C321" s="72" t="s">
        <v>11</v>
      </c>
      <c r="D321" s="29" t="str">
        <f>HYPERLINK("https://www.capitol.hawaii.gov/hrscurrent/Vol04_Ch0201-0257/HRS0227D/HRS_0227D-0001.htm","§227D-1")</f>
        <v>§227D-1</v>
      </c>
      <c r="E321" s="61" t="s">
        <v>11</v>
      </c>
      <c r="F321" s="72" t="s">
        <v>12</v>
      </c>
      <c r="G321" s="75" t="str">
        <f>HYPERLINK("https://www.capitol.hawaii.gov/archives/measure_indiv_Archives8-12.aspx?billtype=HB&amp;billnumber=2831&amp;year=2010","HB2831 HD2 SD2 CD1")</f>
        <v>HB2831 HD2 SD2 CD1</v>
      </c>
      <c r="H321" s="61" t="s">
        <v>233</v>
      </c>
      <c r="I321" s="67"/>
      <c r="J321" s="99" t="s">
        <v>1242</v>
      </c>
      <c r="K321" s="63" t="s">
        <v>649</v>
      </c>
      <c r="L321" s="61" t="s">
        <v>650</v>
      </c>
      <c r="M321" s="61" t="s">
        <v>591</v>
      </c>
    </row>
    <row r="322" spans="1:13" ht="27" customHeight="1" x14ac:dyDescent="0.2">
      <c r="A322" s="73"/>
      <c r="B322" s="73"/>
      <c r="C322" s="73"/>
      <c r="D322" s="29" t="str">
        <f>HYPERLINK("https://www.capitol.hawaii.gov/hrscurrent/Vol04_Ch0201-0257/HRS0227D/HRS_0227D-0003.htm","§227D-3")</f>
        <v>§227D-3</v>
      </c>
      <c r="E322" s="62"/>
      <c r="F322" s="73"/>
      <c r="G322" s="73"/>
      <c r="H322" s="62"/>
      <c r="I322" s="68"/>
      <c r="J322" s="99"/>
      <c r="K322" s="64"/>
      <c r="L322" s="62"/>
      <c r="M322" s="62"/>
    </row>
    <row r="323" spans="1:13" ht="51" x14ac:dyDescent="0.2">
      <c r="A323" s="30">
        <v>151</v>
      </c>
      <c r="B323" s="31">
        <v>2010</v>
      </c>
      <c r="C323" s="31" t="s">
        <v>11</v>
      </c>
      <c r="D323" s="56" t="str">
        <f>HYPERLINK("https://www.capitol.hawaii.gov/hrscurrent/Vol04_Ch0201-0257/HRS0201N/HRS_0201N-.htm","§201N-14 (repealed 2016)")</f>
        <v>§201N-14 (repealed 2016)</v>
      </c>
      <c r="E323" s="4" t="s">
        <v>11</v>
      </c>
      <c r="F323" s="31" t="s">
        <v>12</v>
      </c>
      <c r="G323" s="30" t="str">
        <f>HYPERLINK("https://www.capitol.hawaii.gov/archives/measure_indiv_Archives8-12.aspx?billtype=HB&amp;billnumber=2450%20&amp;year=2010","HB2450 HD1 SD2 CD1")</f>
        <v>HB2450 HD1 SD2 CD1</v>
      </c>
      <c r="H323" s="4" t="s">
        <v>651</v>
      </c>
      <c r="I323" s="15"/>
      <c r="J323" s="100" t="s">
        <v>1289</v>
      </c>
      <c r="K323" s="12" t="s">
        <v>652</v>
      </c>
      <c r="L323" s="4" t="s">
        <v>653</v>
      </c>
      <c r="M323" s="4" t="s">
        <v>654</v>
      </c>
    </row>
    <row r="324" spans="1:13" ht="15.75" customHeight="1" x14ac:dyDescent="0.2">
      <c r="A324" s="75">
        <v>152</v>
      </c>
      <c r="B324" s="72">
        <v>2010</v>
      </c>
      <c r="C324" s="72" t="s">
        <v>11</v>
      </c>
      <c r="D324" s="29" t="str">
        <f>HYPERLINK("https://www.capitol.hawaii.gov/hrscurrent/Vol11_Ch0476-0490/HRS0486H/HRS_0486H-0013.htm","§486H-13")</f>
        <v>§486H-13</v>
      </c>
      <c r="E324" s="61" t="s">
        <v>11</v>
      </c>
      <c r="F324" s="72" t="s">
        <v>12</v>
      </c>
      <c r="G324" s="75" t="str">
        <f>HYPERLINK("https://www.capitol.hawaii.gov/archives/measure_indiv_Archives8-12.aspx?billtype=HB&amp;billnumber=2631%20&amp;year=2010","HB2631 HD2 SD2 CD1")</f>
        <v>HB2631 HD2 SD2 CD1</v>
      </c>
      <c r="H324" s="61" t="s">
        <v>655</v>
      </c>
      <c r="I324" s="67"/>
      <c r="J324" s="99" t="s">
        <v>1290</v>
      </c>
      <c r="K324" s="63" t="s">
        <v>656</v>
      </c>
      <c r="L324" s="61" t="s">
        <v>657</v>
      </c>
      <c r="M324" s="61" t="s">
        <v>658</v>
      </c>
    </row>
    <row r="325" spans="1:13" ht="17" x14ac:dyDescent="0.2">
      <c r="A325" s="74"/>
      <c r="B325" s="74"/>
      <c r="C325" s="74"/>
      <c r="D325" s="29" t="str">
        <f>HYPERLINK("https://www.capitol.hawaii.gov/hrscurrent/Vol11_Ch0476-0490/HRS0486J/HRS_0486J-0001.htm","§486J-1")</f>
        <v>§486J-1</v>
      </c>
      <c r="E325" s="65"/>
      <c r="F325" s="74"/>
      <c r="G325" s="74"/>
      <c r="H325" s="65"/>
      <c r="I325" s="76"/>
      <c r="J325" s="99"/>
      <c r="K325" s="66"/>
      <c r="L325" s="65"/>
      <c r="M325" s="65"/>
    </row>
    <row r="326" spans="1:13" ht="17" x14ac:dyDescent="0.2">
      <c r="A326" s="74"/>
      <c r="B326" s="74"/>
      <c r="C326" s="74"/>
      <c r="D326" s="29" t="str">
        <f>HYPERLINK("https://www.capitol.hawaii.gov/hrscurrent/Vol11_Ch0476-0490/HRS0486J/HRS_0486J-0003.htm","§486J-3")</f>
        <v>§486J-3</v>
      </c>
      <c r="E326" s="65"/>
      <c r="F326" s="74"/>
      <c r="G326" s="74"/>
      <c r="H326" s="65"/>
      <c r="I326" s="76"/>
      <c r="J326" s="99"/>
      <c r="K326" s="66"/>
      <c r="L326" s="65"/>
      <c r="M326" s="65"/>
    </row>
    <row r="327" spans="1:13" ht="17" x14ac:dyDescent="0.2">
      <c r="A327" s="74"/>
      <c r="B327" s="74"/>
      <c r="C327" s="74"/>
      <c r="D327" s="29" t="str">
        <f>HYPERLINK("https://www.capitol.hawaii.gov/hrscurrent/Vol11_Ch0476-0490/HRS0486J/HRS_0486J-0005_0005.htm","§486J-5.5")</f>
        <v>§486J-5.5</v>
      </c>
      <c r="E327" s="65"/>
      <c r="F327" s="74"/>
      <c r="G327" s="74"/>
      <c r="H327" s="65"/>
      <c r="I327" s="76"/>
      <c r="J327" s="99"/>
      <c r="K327" s="66"/>
      <c r="L327" s="65"/>
      <c r="M327" s="65"/>
    </row>
    <row r="328" spans="1:13" ht="17" x14ac:dyDescent="0.2">
      <c r="A328" s="74"/>
      <c r="B328" s="74"/>
      <c r="C328" s="74"/>
      <c r="D328" s="29" t="str">
        <f>HYPERLINK("https://www.capitol.hawaii.gov/hrscurrent/Vol11_Ch0476-0490/HRS0486J/HRS_0486J-0006.htm","§486J-6")</f>
        <v>§486J-6</v>
      </c>
      <c r="E328" s="65"/>
      <c r="F328" s="74"/>
      <c r="G328" s="74"/>
      <c r="H328" s="65"/>
      <c r="I328" s="76"/>
      <c r="J328" s="99"/>
      <c r="K328" s="66"/>
      <c r="L328" s="65"/>
      <c r="M328" s="65"/>
    </row>
    <row r="329" spans="1:13" ht="17" x14ac:dyDescent="0.2">
      <c r="A329" s="74"/>
      <c r="B329" s="74"/>
      <c r="C329" s="74"/>
      <c r="D329" s="29" t="str">
        <f>HYPERLINK("https://www.capitol.hawaii.gov/hrscurrent/Vol11_Ch0476-0490/HRS0486J/HRS_0486J-0007.htm","§486J-7")</f>
        <v>§486J-7</v>
      </c>
      <c r="E329" s="65"/>
      <c r="F329" s="74"/>
      <c r="G329" s="74"/>
      <c r="H329" s="65"/>
      <c r="I329" s="76"/>
      <c r="J329" s="99"/>
      <c r="K329" s="66"/>
      <c r="L329" s="65"/>
      <c r="M329" s="65"/>
    </row>
    <row r="330" spans="1:13" ht="17" x14ac:dyDescent="0.2">
      <c r="A330" s="74"/>
      <c r="B330" s="74"/>
      <c r="C330" s="74"/>
      <c r="D330" s="29" t="str">
        <f>HYPERLINK("https://www.capitol.hawaii.gov/hrscurrent/Vol11_Ch0476-0490/HRS0486J/HRS_0486J-0009.htm","§486J-9")</f>
        <v>§486J-9</v>
      </c>
      <c r="E330" s="65"/>
      <c r="F330" s="74"/>
      <c r="G330" s="74"/>
      <c r="H330" s="65"/>
      <c r="I330" s="76"/>
      <c r="J330" s="99"/>
      <c r="K330" s="66"/>
      <c r="L330" s="65"/>
      <c r="M330" s="65"/>
    </row>
    <row r="331" spans="1:13" ht="17" x14ac:dyDescent="0.2">
      <c r="A331" s="74"/>
      <c r="B331" s="74"/>
      <c r="C331" s="74"/>
      <c r="D331" s="29" t="str">
        <f>HYPERLINK("https://www.capitol.hawaii.gov/hrscurrent/Vol11_Ch0476-0490/HRS0486J/HRS_0486J-0004.htm","§486J-4 to  5.3 (repealed 2010) ")</f>
        <v xml:space="preserve">§486J-4 to  5.3 (repealed 2010) </v>
      </c>
      <c r="E331" s="65"/>
      <c r="F331" s="74"/>
      <c r="G331" s="74"/>
      <c r="H331" s="65"/>
      <c r="I331" s="76"/>
      <c r="J331" s="99"/>
      <c r="K331" s="66"/>
      <c r="L331" s="65"/>
      <c r="M331" s="65"/>
    </row>
    <row r="332" spans="1:13" ht="17" x14ac:dyDescent="0.2">
      <c r="A332" s="74"/>
      <c r="B332" s="74"/>
      <c r="C332" s="74"/>
      <c r="D332" s="4" t="s">
        <v>659</v>
      </c>
      <c r="E332" s="65"/>
      <c r="F332" s="74"/>
      <c r="G332" s="74"/>
      <c r="H332" s="65"/>
      <c r="I332" s="76"/>
      <c r="J332" s="99"/>
      <c r="K332" s="66"/>
      <c r="L332" s="65"/>
      <c r="M332" s="65"/>
    </row>
    <row r="333" spans="1:13" ht="15.75" customHeight="1" x14ac:dyDescent="0.2">
      <c r="A333" s="73"/>
      <c r="B333" s="73"/>
      <c r="C333" s="73"/>
      <c r="D333" s="29" t="str">
        <f>HYPERLINK("https://www.capitol.hawaii.gov/hrscurrent/Vol11_Ch0476-0490/HRS0486J/HRS_0486J-0008.htm","§486J-8 (repealed 2010) ")</f>
        <v xml:space="preserve">§486J-8 (repealed 2010) </v>
      </c>
      <c r="E333" s="62"/>
      <c r="F333" s="73"/>
      <c r="G333" s="73"/>
      <c r="H333" s="62"/>
      <c r="I333" s="68"/>
      <c r="J333" s="99"/>
      <c r="K333" s="64"/>
      <c r="L333" s="62"/>
      <c r="M333" s="62"/>
    </row>
    <row r="334" spans="1:13" ht="17" x14ac:dyDescent="0.2">
      <c r="A334" s="75">
        <v>175</v>
      </c>
      <c r="B334" s="72">
        <v>2010</v>
      </c>
      <c r="C334" s="72" t="s">
        <v>11</v>
      </c>
      <c r="D334" s="29" t="str">
        <f>HYPERLINK("https://www.capitol.hawaii.gov/hrscurrent/Vol03_Ch0121-0200D/HRS0196/HRS_0196-0006_0005.htm","§196-6.5")</f>
        <v>§196-6.5</v>
      </c>
      <c r="E334" s="61" t="s">
        <v>11</v>
      </c>
      <c r="F334" s="72" t="s">
        <v>12</v>
      </c>
      <c r="G334" s="75" t="str">
        <f>HYPERLINK("https://www.capitol.hawaii.gov/archives/measure_indiv_Archives8-12.aspx?billtype=SB&amp;billnumber=2563%20&amp;year=2010","SB2563 SD1 HD2 CD1")</f>
        <v>SB2563 SD1 HD2 CD1</v>
      </c>
      <c r="H334" s="61" t="s">
        <v>660</v>
      </c>
      <c r="I334" s="67"/>
      <c r="J334" s="99" t="s">
        <v>1223</v>
      </c>
      <c r="K334" s="63" t="s">
        <v>661</v>
      </c>
      <c r="L334" s="61" t="s">
        <v>662</v>
      </c>
      <c r="M334" s="61" t="s">
        <v>663</v>
      </c>
    </row>
    <row r="335" spans="1:13" ht="17" x14ac:dyDescent="0.2">
      <c r="A335" s="74"/>
      <c r="B335" s="74"/>
      <c r="C335" s="74"/>
      <c r="D335" s="29" t="str">
        <f>HYPERLINK("https://www.capitol.hawaii.gov/hrscurrent/Vol03_Ch0121-0200D/HRS0196/HRS_0196-0042.htm","§196-42")</f>
        <v>§196-42</v>
      </c>
      <c r="E335" s="65"/>
      <c r="F335" s="74"/>
      <c r="G335" s="74"/>
      <c r="H335" s="65"/>
      <c r="I335" s="76"/>
      <c r="J335" s="99"/>
      <c r="K335" s="66"/>
      <c r="L335" s="65"/>
      <c r="M335" s="65"/>
    </row>
    <row r="336" spans="1:13" ht="17" x14ac:dyDescent="0.2">
      <c r="A336" s="73"/>
      <c r="B336" s="73"/>
      <c r="C336" s="73"/>
      <c r="D336" s="29" t="str">
        <f>HYPERLINK("https://www.capitol.hawaii.gov/hrscurrent/Vol04_Ch0201-0257/HRS0201/HRS_0201-0012_0008.htm","§201-12.8")</f>
        <v>§201-12.8</v>
      </c>
      <c r="E336" s="62"/>
      <c r="F336" s="73"/>
      <c r="G336" s="73"/>
      <c r="H336" s="62"/>
      <c r="I336" s="68"/>
      <c r="J336" s="99"/>
      <c r="K336" s="64"/>
      <c r="L336" s="62"/>
      <c r="M336" s="62"/>
    </row>
    <row r="337" spans="1:13" ht="34" x14ac:dyDescent="0.2">
      <c r="A337" s="30">
        <v>186</v>
      </c>
      <c r="B337" s="31">
        <v>2010</v>
      </c>
      <c r="C337" s="31" t="s">
        <v>11</v>
      </c>
      <c r="D337" s="29" t="str">
        <f>HYPERLINK("https://www.capitol.hawaii.gov/hrscurrent/Vol03_Ch0121-0200D/HRS0196/HRS_0196-0007_0005.htm","§196-7.5")</f>
        <v>§196-7.5</v>
      </c>
      <c r="E337" s="4" t="s">
        <v>11</v>
      </c>
      <c r="F337" s="31" t="s">
        <v>57</v>
      </c>
      <c r="G337" s="30" t="str">
        <f>HYPERLINK("https://www.capitol.hawaii.gov/archives/measure_indiv_Archives8-12.aspx?billtype=SB&amp;billnumber=2231%20&amp;year=2010","SB2231 SD1 HD2 CD1")</f>
        <v>SB2231 SD1 HD2 CD1</v>
      </c>
      <c r="H337" s="4" t="s">
        <v>664</v>
      </c>
      <c r="I337" s="15"/>
      <c r="J337" s="100" t="s">
        <v>1255</v>
      </c>
      <c r="K337" s="12" t="s">
        <v>665</v>
      </c>
      <c r="L337" s="4" t="s">
        <v>666</v>
      </c>
      <c r="M337" s="4" t="s">
        <v>667</v>
      </c>
    </row>
    <row r="338" spans="1:13" ht="68" x14ac:dyDescent="0.2">
      <c r="A338" s="30">
        <v>201</v>
      </c>
      <c r="B338" s="31">
        <v>2010</v>
      </c>
      <c r="C338" s="31" t="s">
        <v>11</v>
      </c>
      <c r="D338" s="29" t="str">
        <f>HYPERLINK("https://www.capitol.hawaii.gov/hrscurrent/Vol03_Ch0121-0200D/HRS0196/HRS_0196-0007.htm","§196-7")</f>
        <v>§196-7</v>
      </c>
      <c r="E338" s="4" t="s">
        <v>11</v>
      </c>
      <c r="F338" s="31" t="s">
        <v>12</v>
      </c>
      <c r="G338" s="30" t="str">
        <f>HYPERLINK("https://www.capitol.hawaii.gov/archives/measure_indiv_Archives8-12.aspx?billtype=SB&amp;billnumber=2817%20&amp;year=2010","SB2817 SD1 HD1 CD1")</f>
        <v>SB2817 SD1 HD1 CD1</v>
      </c>
      <c r="H338" s="4" t="s">
        <v>668</v>
      </c>
      <c r="I338" s="15"/>
      <c r="J338" s="100" t="s">
        <v>1291</v>
      </c>
      <c r="K338" s="12" t="s">
        <v>669</v>
      </c>
      <c r="L338" s="4" t="s">
        <v>670</v>
      </c>
      <c r="M338" s="4" t="s">
        <v>671</v>
      </c>
    </row>
    <row r="339" spans="1:13" ht="34" x14ac:dyDescent="0.2">
      <c r="A339" s="30">
        <v>7</v>
      </c>
      <c r="B339" s="31">
        <v>2009</v>
      </c>
      <c r="C339" s="31" t="s">
        <v>11</v>
      </c>
      <c r="D339" s="29" t="str">
        <f>HYPERLINK("https://www.capitol.hawaii.gov/hrscurrent/Vol06_Ch0321-0344/HRS0342L/HRS_0342L-0032_0005.htm","§342L-32.5")</f>
        <v>§342L-32.5</v>
      </c>
      <c r="E339" s="4" t="s">
        <v>11</v>
      </c>
      <c r="F339" s="31" t="s">
        <v>12</v>
      </c>
      <c r="G339" s="30" t="str">
        <f>HYPERLINK("https://www.capitol.hawaii.gov/archives/measure_indiv_Archives8-12.aspx?billtype=SB&amp;billnumber=942%20&amp;year=2009","SB942 SD1")</f>
        <v>SB942 SD1</v>
      </c>
      <c r="H339" s="4" t="s">
        <v>672</v>
      </c>
      <c r="I339" s="15"/>
      <c r="J339" s="100" t="s">
        <v>1292</v>
      </c>
      <c r="K339" s="12" t="s">
        <v>673</v>
      </c>
      <c r="L339" s="4" t="s">
        <v>674</v>
      </c>
      <c r="M339" s="4" t="s">
        <v>675</v>
      </c>
    </row>
    <row r="340" spans="1:13" ht="34" x14ac:dyDescent="0.2">
      <c r="A340" s="30">
        <v>25</v>
      </c>
      <c r="B340" s="31">
        <v>2009</v>
      </c>
      <c r="C340" s="31" t="s">
        <v>11</v>
      </c>
      <c r="D340" s="29" t="str">
        <f>HYPERLINK("https://www.capitol.hawaii.gov/hrscurrent/Vol05_Ch0261-0319/HRS0269/HRS_0269-0081.htm","§269 Part IV - §269-81 to 84 (repealed 2009)")</f>
        <v>§269 Part IV - §269-81 to 84 (repealed 2009)</v>
      </c>
      <c r="E340" s="4" t="s">
        <v>11</v>
      </c>
      <c r="F340" s="31" t="s">
        <v>12</v>
      </c>
      <c r="G340" s="30" t="str">
        <f>HYPERLINK("https://www.capitol.hawaii.gov/archives/measure_indiv_Archives8-12.aspx?billtype=SB&amp;billnumber=880&amp;year=2009","SB880")</f>
        <v>SB880</v>
      </c>
      <c r="H340" s="4" t="s">
        <v>676</v>
      </c>
      <c r="I340" s="15"/>
      <c r="J340" s="100" t="s">
        <v>1293</v>
      </c>
      <c r="K340" s="12" t="s">
        <v>677</v>
      </c>
      <c r="L340" s="4" t="s">
        <v>678</v>
      </c>
      <c r="M340" s="4" t="s">
        <v>675</v>
      </c>
    </row>
    <row r="341" spans="1:13" ht="34" x14ac:dyDescent="0.2">
      <c r="A341" s="30">
        <v>27</v>
      </c>
      <c r="B341" s="31">
        <v>2009</v>
      </c>
      <c r="C341" s="31" t="s">
        <v>11</v>
      </c>
      <c r="D341" s="29" t="str">
        <f>HYPERLINK("https://www.capitol.hawaii.gov/hrscurrent/Vol05_Ch0261-0319/HRS0279A/HRS_0279A-0002.htm","§279A-2")</f>
        <v>§279A-2</v>
      </c>
      <c r="E341" s="4" t="s">
        <v>11</v>
      </c>
      <c r="F341" s="31" t="s">
        <v>57</v>
      </c>
      <c r="G341" s="30" t="str">
        <f>HYPERLINK("https://www.capitol.hawaii.gov/archives/measure_indiv_Archives8-12.aspx?billtype=SB&amp;billnumber=715%20&amp;year=2009","SB715 HD1")</f>
        <v>SB715 HD1</v>
      </c>
      <c r="H341" s="4" t="s">
        <v>679</v>
      </c>
      <c r="I341" s="15"/>
      <c r="J341" s="100" t="s">
        <v>970</v>
      </c>
      <c r="K341" s="12" t="s">
        <v>680</v>
      </c>
      <c r="L341" s="4" t="s">
        <v>681</v>
      </c>
      <c r="M341" s="4" t="s">
        <v>682</v>
      </c>
    </row>
    <row r="342" spans="1:13" ht="51" x14ac:dyDescent="0.2">
      <c r="A342" s="30">
        <v>42</v>
      </c>
      <c r="B342" s="31">
        <v>2009</v>
      </c>
      <c r="C342" s="31" t="s">
        <v>11</v>
      </c>
      <c r="D342" s="29" t="str">
        <f>HYPERLINK("https://www.capitol.hawaii.gov/hrscurrent/Vol06_Ch0321-0344/HRS0342B/HRS_0342B-0029.htm","§342B-29")</f>
        <v>§342B-29</v>
      </c>
      <c r="E342" s="4" t="s">
        <v>11</v>
      </c>
      <c r="F342" s="31" t="s">
        <v>103</v>
      </c>
      <c r="G342" s="30" t="str">
        <f>HYPERLINK("https://www.capitol.hawaii.gov/archives/measure_indiv_Archives8-12.aspx?billtype=SB&amp;billnumber=1260&amp;year=2009","SB1260 SD1 HD1")</f>
        <v>SB1260 SD1 HD1</v>
      </c>
      <c r="H342" s="4" t="s">
        <v>683</v>
      </c>
      <c r="I342" s="15"/>
      <c r="J342" s="100" t="s">
        <v>1294</v>
      </c>
      <c r="K342" s="12" t="s">
        <v>684</v>
      </c>
      <c r="L342" s="4" t="s">
        <v>685</v>
      </c>
      <c r="M342" s="4" t="s">
        <v>686</v>
      </c>
    </row>
    <row r="343" spans="1:13" ht="15.75" customHeight="1" x14ac:dyDescent="0.2">
      <c r="A343" s="75">
        <v>50</v>
      </c>
      <c r="B343" s="72">
        <v>2009</v>
      </c>
      <c r="C343" s="72" t="s">
        <v>11</v>
      </c>
      <c r="D343" s="29" t="str">
        <f>HYPERLINK("https://www.capitol.hawaii.gov/hrscurrent/Vol05_Ch0261-0319/HRS0269/HRS_0269-0027_0002.htm","§269-27.2")</f>
        <v>§269-27.2</v>
      </c>
      <c r="E343" s="61" t="s">
        <v>11</v>
      </c>
      <c r="F343" s="72" t="s">
        <v>12</v>
      </c>
      <c r="G343" s="75" t="str">
        <f>HYPERLINK("https://www.capitol.hawaii.gov/archives/measure_indiv_Archives8-12.aspx?billtype=HB&amp;billnumber=1270%20&amp;year=2009","HB1270 HD1 SD2")</f>
        <v>HB1270 HD1 SD2</v>
      </c>
      <c r="H343" s="61" t="s">
        <v>592</v>
      </c>
      <c r="I343" s="67"/>
      <c r="J343" s="99" t="s">
        <v>918</v>
      </c>
      <c r="K343" s="63" t="s">
        <v>687</v>
      </c>
      <c r="L343" s="61" t="s">
        <v>688</v>
      </c>
      <c r="M343" s="61" t="s">
        <v>689</v>
      </c>
    </row>
    <row r="344" spans="1:13" ht="17" x14ac:dyDescent="0.2">
      <c r="A344" s="73"/>
      <c r="B344" s="73"/>
      <c r="C344" s="73"/>
      <c r="D344" s="29" t="str">
        <f>HYPERLINK("https://www.capitol.hawaii.gov/hrscurrent/Vol05_Ch0261-0319/HRS0269/HRS_0269-0091.htm","§269-91")</f>
        <v>§269-91</v>
      </c>
      <c r="E344" s="62"/>
      <c r="F344" s="73"/>
      <c r="G344" s="73"/>
      <c r="H344" s="62"/>
      <c r="I344" s="68"/>
      <c r="J344" s="99"/>
      <c r="K344" s="64"/>
      <c r="L344" s="62"/>
      <c r="M344" s="62"/>
    </row>
    <row r="345" spans="1:13" ht="34" x14ac:dyDescent="0.2">
      <c r="A345" s="30">
        <v>74</v>
      </c>
      <c r="B345" s="31">
        <v>2009</v>
      </c>
      <c r="C345" s="31" t="s">
        <v>11</v>
      </c>
      <c r="D345" s="29" t="str">
        <f>HYPERLINK("https://www.capitol.hawaii.gov/hrscurrent/Vol05_Ch0261-0319/HRS0269/HRS_0269-0014_0005.htm","§269-14.5")</f>
        <v>§269-14.5</v>
      </c>
      <c r="E345" s="4" t="s">
        <v>11</v>
      </c>
      <c r="F345" s="31" t="s">
        <v>12</v>
      </c>
      <c r="G345" s="30" t="str">
        <f>HYPERLINK("https://www.capitol.hawaii.gov/archives/measure_indiv_Archives8-12.aspx?billtype=HB&amp;billnumber=1061%20&amp;year=2009","HB1061 HD1 SD1")</f>
        <v>HB1061 HD1 SD1</v>
      </c>
      <c r="H345" s="4" t="s">
        <v>690</v>
      </c>
      <c r="I345" s="15"/>
      <c r="J345" s="100" t="s">
        <v>976</v>
      </c>
      <c r="K345" s="12" t="s">
        <v>691</v>
      </c>
      <c r="L345" s="4" t="s">
        <v>692</v>
      </c>
      <c r="M345" s="4" t="s">
        <v>693</v>
      </c>
    </row>
    <row r="346" spans="1:13" ht="51" x14ac:dyDescent="0.2">
      <c r="A346" s="30">
        <v>104</v>
      </c>
      <c r="B346" s="31">
        <v>2009</v>
      </c>
      <c r="C346" s="31" t="s">
        <v>11</v>
      </c>
      <c r="D346" s="29" t="str">
        <f>HYPERLINK("https://www.capitol.hawaii.gov/hrscurrent/Vol04_Ch0201-0257/HRS0227D/HRS_0227D-0002.htm","§227D-2")</f>
        <v>§227D-2</v>
      </c>
      <c r="E346" s="4" t="s">
        <v>11</v>
      </c>
      <c r="F346" s="31" t="s">
        <v>12</v>
      </c>
      <c r="G346" s="30" t="str">
        <f>HYPERLINK("https://www.capitol.hawaii.gov/archives/measure_indiv_Archives8-12.aspx?billtype=SB&amp;billnumber=1066%20&amp;year=2009","SB1066 SD2 HD1 CD1")</f>
        <v>SB1066 SD2 HD1 CD1</v>
      </c>
      <c r="H346" s="4" t="s">
        <v>694</v>
      </c>
      <c r="I346" s="15"/>
      <c r="J346" s="100" t="s">
        <v>1242</v>
      </c>
      <c r="K346" s="12" t="s">
        <v>695</v>
      </c>
      <c r="L346" s="4" t="s">
        <v>696</v>
      </c>
      <c r="M346" s="4" t="s">
        <v>697</v>
      </c>
    </row>
    <row r="347" spans="1:13" ht="51" x14ac:dyDescent="0.2">
      <c r="A347" s="30">
        <v>109</v>
      </c>
      <c r="B347" s="31">
        <v>2009</v>
      </c>
      <c r="C347" s="31" t="s">
        <v>11</v>
      </c>
      <c r="D347" s="4" t="s">
        <v>11</v>
      </c>
      <c r="E347" s="4" t="s">
        <v>11</v>
      </c>
      <c r="F347" s="31" t="s">
        <v>12</v>
      </c>
      <c r="G347" s="30" t="str">
        <f>HYPERLINK("https://www.capitol.hawaii.gov/archives/measure_indiv_Archives8-12.aspx?billtype=HB&amp;billnumber=1678%20&amp;year=2009","HB1678 HD1 SD2 CD1")</f>
        <v>HB1678 HD1 SD2 CD1</v>
      </c>
      <c r="H347" s="4" t="s">
        <v>698</v>
      </c>
      <c r="I347" s="15"/>
      <c r="J347" s="100" t="s">
        <v>1283</v>
      </c>
      <c r="K347" s="12" t="s">
        <v>699</v>
      </c>
      <c r="L347" s="4" t="s">
        <v>700</v>
      </c>
      <c r="M347" s="4" t="s">
        <v>701</v>
      </c>
    </row>
    <row r="348" spans="1:13" ht="68" x14ac:dyDescent="0.2">
      <c r="A348" s="30">
        <v>110</v>
      </c>
      <c r="B348" s="31">
        <v>2009</v>
      </c>
      <c r="C348" s="31" t="s">
        <v>11</v>
      </c>
      <c r="D348" s="4" t="s">
        <v>11</v>
      </c>
      <c r="E348" s="4" t="s">
        <v>11</v>
      </c>
      <c r="F348" s="31" t="s">
        <v>12</v>
      </c>
      <c r="G348" s="30" t="str">
        <f>HYPERLINK("https://www.capitol.hawaii.gov/archives/measure_indiv_Archives8-12.aspx?billtype=HB&amp;billnumber=1628%20&amp;year=2009","HB1628 HD1 SD2 CD1")</f>
        <v>HB1628 HD1 SD2 CD1</v>
      </c>
      <c r="H348" s="4" t="s">
        <v>702</v>
      </c>
      <c r="I348" s="15"/>
      <c r="J348" s="100" t="s">
        <v>1284</v>
      </c>
      <c r="K348" s="12" t="s">
        <v>703</v>
      </c>
      <c r="L348" s="4" t="s">
        <v>704</v>
      </c>
      <c r="M348" s="4" t="s">
        <v>705</v>
      </c>
    </row>
    <row r="349" spans="1:13" ht="68" x14ac:dyDescent="0.2">
      <c r="A349" s="30">
        <v>111</v>
      </c>
      <c r="B349" s="31">
        <v>2009</v>
      </c>
      <c r="C349" s="31" t="s">
        <v>11</v>
      </c>
      <c r="D349" s="4" t="s">
        <v>11</v>
      </c>
      <c r="E349" s="4" t="s">
        <v>11</v>
      </c>
      <c r="F349" s="31" t="s">
        <v>12</v>
      </c>
      <c r="G349" s="30" t="str">
        <f>HYPERLINK("https://www.capitol.hawaii.gov/archives/measure_indiv_Archives8-12.aspx?billtype=HB&amp;billnumber=427%20&amp;year=2009","HB427 HD1 SD1 CD1")</f>
        <v>HB427 HD1 SD1 CD1</v>
      </c>
      <c r="H349" s="4" t="s">
        <v>706</v>
      </c>
      <c r="I349" s="15"/>
      <c r="J349" s="100" t="s">
        <v>1295</v>
      </c>
      <c r="K349" s="12" t="s">
        <v>707</v>
      </c>
      <c r="L349" s="4" t="s">
        <v>708</v>
      </c>
      <c r="M349" s="4" t="s">
        <v>709</v>
      </c>
    </row>
    <row r="350" spans="1:13" ht="51" x14ac:dyDescent="0.2">
      <c r="A350" s="30">
        <v>112</v>
      </c>
      <c r="B350" s="31">
        <v>2009</v>
      </c>
      <c r="C350" s="31" t="s">
        <v>11</v>
      </c>
      <c r="D350" s="4" t="s">
        <v>11</v>
      </c>
      <c r="E350" s="4" t="s">
        <v>11</v>
      </c>
      <c r="F350" s="31" t="s">
        <v>12</v>
      </c>
      <c r="G350" s="30" t="str">
        <f>HYPERLINK("https://www.capitol.hawaii.gov/archives/measure_indiv_Archives8-12.aspx?billtype=HB&amp;billnumber=1627%20&amp;year=2009","HB1627 HD2 SD2 CD1")</f>
        <v>HB1627 HD2 SD2 CD1</v>
      </c>
      <c r="H350" s="4" t="s">
        <v>710</v>
      </c>
      <c r="I350" s="15"/>
      <c r="J350" s="100" t="s">
        <v>1283</v>
      </c>
      <c r="K350" s="12" t="s">
        <v>711</v>
      </c>
      <c r="L350" s="4" t="s">
        <v>712</v>
      </c>
      <c r="M350" s="4" t="s">
        <v>713</v>
      </c>
    </row>
    <row r="351" spans="1:13" ht="85" x14ac:dyDescent="0.2">
      <c r="A351" s="30">
        <v>113</v>
      </c>
      <c r="B351" s="31">
        <v>2009</v>
      </c>
      <c r="C351" s="31" t="s">
        <v>11</v>
      </c>
      <c r="D351" s="4" t="s">
        <v>11</v>
      </c>
      <c r="E351" s="4" t="s">
        <v>11</v>
      </c>
      <c r="F351" s="31" t="s">
        <v>12</v>
      </c>
      <c r="G351" s="30" t="str">
        <f>HYPERLINK("https://www.capitol.hawaii.gov/archives/measure_indiv_Archives8-12.aspx?billtype=HB&amp;billnumber=426%20&amp;year=2009","HB426 HD1 SD1")</f>
        <v>HB426 HD1 SD1</v>
      </c>
      <c r="H351" s="4" t="s">
        <v>714</v>
      </c>
      <c r="I351" s="15"/>
      <c r="J351" s="100" t="s">
        <v>1296</v>
      </c>
      <c r="K351" s="12" t="s">
        <v>715</v>
      </c>
      <c r="L351" s="4" t="s">
        <v>716</v>
      </c>
      <c r="M351" s="4" t="s">
        <v>709</v>
      </c>
    </row>
    <row r="352" spans="1:13" ht="17" x14ac:dyDescent="0.2">
      <c r="A352" s="75">
        <v>153</v>
      </c>
      <c r="B352" s="72">
        <v>2009</v>
      </c>
      <c r="C352" s="72" t="s">
        <v>11</v>
      </c>
      <c r="D352" s="29" t="str">
        <f>HYPERLINK("https://www.capitol.hawaii.gov/hrscurrent/Vol03_Ch0121-0200D/HRS0196/HRS_0196-0001.htm","§196-1")</f>
        <v>§196-1</v>
      </c>
      <c r="E352" s="61" t="s">
        <v>11</v>
      </c>
      <c r="F352" s="72" t="s">
        <v>12</v>
      </c>
      <c r="G352" s="75" t="str">
        <f>HYPERLINK("https://www.capitol.hawaii.gov/archives/measure_indiv_Archives8-12.aspx?billtype=SB&amp;billnumber=868%20%20&amp;year=2009","SB868 SD2 HD2 CD1")</f>
        <v>SB868 SD2 HD2 CD1</v>
      </c>
      <c r="H352" s="61" t="s">
        <v>717</v>
      </c>
      <c r="I352" s="67"/>
      <c r="J352" s="99" t="s">
        <v>882</v>
      </c>
      <c r="K352" s="63" t="s">
        <v>718</v>
      </c>
      <c r="L352" s="61" t="s">
        <v>719</v>
      </c>
      <c r="M352" s="61" t="s">
        <v>675</v>
      </c>
    </row>
    <row r="353" spans="1:13" ht="17" x14ac:dyDescent="0.2">
      <c r="A353" s="74"/>
      <c r="B353" s="74"/>
      <c r="C353" s="74"/>
      <c r="D353" s="29" t="str">
        <f>HYPERLINK("https://www.capitol.hawaii.gov/hrscurrent/Vol03_Ch0121-0200D/HRS0196/HRS_0196-0002.htm","§196-2")</f>
        <v>§196-2</v>
      </c>
      <c r="E353" s="65"/>
      <c r="F353" s="74"/>
      <c r="G353" s="74"/>
      <c r="H353" s="65"/>
      <c r="I353" s="76"/>
      <c r="J353" s="99"/>
      <c r="K353" s="66"/>
      <c r="L353" s="65"/>
      <c r="M353" s="65"/>
    </row>
    <row r="354" spans="1:13" ht="17" x14ac:dyDescent="0.2">
      <c r="A354" s="74"/>
      <c r="B354" s="74"/>
      <c r="C354" s="74"/>
      <c r="D354" s="29" t="str">
        <f>HYPERLINK("https://www.capitol.hawaii.gov/hrscurrent/Vol03_Ch0121-0200D/HRS0196/HRS_0196-0004.htm","§196-4")</f>
        <v>§196-4</v>
      </c>
      <c r="E354" s="65"/>
      <c r="F354" s="74"/>
      <c r="G354" s="74"/>
      <c r="H354" s="65"/>
      <c r="I354" s="76"/>
      <c r="J354" s="99"/>
      <c r="K354" s="66"/>
      <c r="L354" s="65"/>
      <c r="M354" s="65"/>
    </row>
    <row r="355" spans="1:13" ht="17" x14ac:dyDescent="0.2">
      <c r="A355" s="73"/>
      <c r="B355" s="73"/>
      <c r="C355" s="73"/>
      <c r="D355" s="29" t="str">
        <f>HYPERLINK("https://www.capitol.hawaii.gov/hrscurrent/Vol03_Ch0121-0200D/HRS0196/HRS_0196-0006.htm","§196-6")</f>
        <v>§196-6</v>
      </c>
      <c r="E355" s="62"/>
      <c r="F355" s="73"/>
      <c r="G355" s="73"/>
      <c r="H355" s="62"/>
      <c r="I355" s="68"/>
      <c r="J355" s="99"/>
      <c r="K355" s="64"/>
      <c r="L355" s="62"/>
      <c r="M355" s="62"/>
    </row>
    <row r="356" spans="1:13" ht="17" x14ac:dyDescent="0.2">
      <c r="A356" s="75">
        <v>155</v>
      </c>
      <c r="B356" s="72">
        <v>2009</v>
      </c>
      <c r="C356" s="72" t="s">
        <v>11</v>
      </c>
      <c r="D356" s="29" t="str">
        <f>HYPERLINK("https://www.capitol.hawaii.gov/hrscurrent/Vol05_Ch0261-0319/HRS0269/HRS_0269-0091.htm","§269-91")</f>
        <v>§269-91</v>
      </c>
      <c r="E356" s="61" t="s">
        <v>11</v>
      </c>
      <c r="F356" s="72" t="s">
        <v>12</v>
      </c>
      <c r="G356" s="75" t="str">
        <f>HYPERLINK("https://www.capitol.hawaii.gov/archives/measure_indiv_Archives8-12.aspx?billtype=HB&amp;billnumber=1464%20&amp;year=2009","HB1464 HD3 SD2 CD1")</f>
        <v>HB1464 HD3 SD2 CD1</v>
      </c>
      <c r="H356" s="61" t="s">
        <v>720</v>
      </c>
      <c r="I356" s="67"/>
      <c r="J356" s="99" t="s">
        <v>882</v>
      </c>
      <c r="K356" s="63" t="s">
        <v>721</v>
      </c>
      <c r="L356" s="61" t="s">
        <v>722</v>
      </c>
      <c r="M356" s="61" t="s">
        <v>723</v>
      </c>
    </row>
    <row r="357" spans="1:13" ht="17" x14ac:dyDescent="0.2">
      <c r="A357" s="74"/>
      <c r="B357" s="74"/>
      <c r="C357" s="74"/>
      <c r="D357" s="29" t="str">
        <f>HYPERLINK("https://www.capitol.hawaii.gov/hrscurrent/Vol05_Ch0261-0319/HRS0269/HRS_0269-0092.htm","§269-92")</f>
        <v>§269-92</v>
      </c>
      <c r="E357" s="65"/>
      <c r="F357" s="74"/>
      <c r="G357" s="74"/>
      <c r="H357" s="65"/>
      <c r="I357" s="76"/>
      <c r="J357" s="99"/>
      <c r="K357" s="66"/>
      <c r="L357" s="65"/>
      <c r="M357" s="65"/>
    </row>
    <row r="358" spans="1:13" ht="17" x14ac:dyDescent="0.2">
      <c r="A358" s="74"/>
      <c r="B358" s="74"/>
      <c r="C358" s="74"/>
      <c r="D358" s="29" t="str">
        <f>HYPERLINK("https://www.capitol.hawaii.gov/hrscurrent/Vol05_Ch0261-0319/HRS0269/HRS_0269-0095.htm","§269-95")</f>
        <v>§269-95</v>
      </c>
      <c r="E358" s="65"/>
      <c r="F358" s="74"/>
      <c r="G358" s="74"/>
      <c r="H358" s="65"/>
      <c r="I358" s="76"/>
      <c r="J358" s="99"/>
      <c r="K358" s="66"/>
      <c r="L358" s="65"/>
      <c r="M358" s="65"/>
    </row>
    <row r="359" spans="1:13" ht="17" x14ac:dyDescent="0.2">
      <c r="A359" s="74"/>
      <c r="B359" s="74"/>
      <c r="C359" s="74"/>
      <c r="D359" s="29" t="str">
        <f>HYPERLINK("https://www.capitol.hawaii.gov/hrscurrent/Vol03_Ch0121-0200D/HRS0196/HRS_0196-0004.htm","§196-4")</f>
        <v>§196-4</v>
      </c>
      <c r="E359" s="65"/>
      <c r="F359" s="74"/>
      <c r="G359" s="74"/>
      <c r="H359" s="65"/>
      <c r="I359" s="76"/>
      <c r="J359" s="99"/>
      <c r="K359" s="66"/>
      <c r="L359" s="65"/>
      <c r="M359" s="65"/>
    </row>
    <row r="360" spans="1:13" ht="17" x14ac:dyDescent="0.2">
      <c r="A360" s="74"/>
      <c r="B360" s="74"/>
      <c r="C360" s="74"/>
      <c r="D360" s="29" t="str">
        <f>HYPERLINK("https://www.capitol.hawaii.gov/hrscurrent/Vol04_Ch0201-0257/HRS0201/HRS_0201-0012_0005.htm","§201-12.5")</f>
        <v>§201-12.5</v>
      </c>
      <c r="E360" s="65"/>
      <c r="F360" s="74"/>
      <c r="G360" s="74"/>
      <c r="H360" s="65"/>
      <c r="I360" s="76"/>
      <c r="J360" s="99"/>
      <c r="K360" s="66"/>
      <c r="L360" s="65"/>
      <c r="M360" s="65"/>
    </row>
    <row r="361" spans="1:13" ht="17" x14ac:dyDescent="0.2">
      <c r="A361" s="74"/>
      <c r="B361" s="74"/>
      <c r="C361" s="74"/>
      <c r="D361" s="56" t="str">
        <f>HYPERLINK("https://www.capitol.hawaii.gov/hrscurrent/Vol04_Ch0201-0257/HRS0201N/HRS_0201N-.htm","§201N (repealed 2016)")</f>
        <v>§201N (repealed 2016)</v>
      </c>
      <c r="E361" s="65"/>
      <c r="F361" s="74"/>
      <c r="G361" s="74"/>
      <c r="H361" s="65"/>
      <c r="I361" s="76"/>
      <c r="J361" s="99"/>
      <c r="K361" s="66"/>
      <c r="L361" s="65"/>
      <c r="M361" s="65"/>
    </row>
    <row r="362" spans="1:13" ht="17" x14ac:dyDescent="0.2">
      <c r="A362" s="74"/>
      <c r="B362" s="74"/>
      <c r="C362" s="74"/>
      <c r="D362" s="29" t="str">
        <f>HYPERLINK("https://www.capitol.hawaii.gov/hrscurrent/Vol05_Ch0261-0319/HRS0269/HRS_0269-0096.htm","§269-96")</f>
        <v>§269-96</v>
      </c>
      <c r="E362" s="65"/>
      <c r="F362" s="74"/>
      <c r="G362" s="74"/>
      <c r="H362" s="65"/>
      <c r="I362" s="76"/>
      <c r="J362" s="99"/>
      <c r="K362" s="66"/>
      <c r="L362" s="65"/>
      <c r="M362" s="65"/>
    </row>
    <row r="363" spans="1:13" ht="17" x14ac:dyDescent="0.2">
      <c r="A363" s="74"/>
      <c r="B363" s="74"/>
      <c r="C363" s="74"/>
      <c r="D363" s="29" t="str">
        <f>HYPERLINK("https://www.capitol.hawaii.gov/hrscurrent/Vol03_Ch0121-0200D/HRS0196/HRS_0196-0030.htm","§196-30")</f>
        <v>§196-30</v>
      </c>
      <c r="E363" s="65"/>
      <c r="F363" s="74"/>
      <c r="G363" s="74"/>
      <c r="H363" s="65"/>
      <c r="I363" s="76"/>
      <c r="J363" s="99"/>
      <c r="K363" s="66"/>
      <c r="L363" s="65"/>
      <c r="M363" s="65"/>
    </row>
    <row r="364" spans="1:13" ht="17" x14ac:dyDescent="0.2">
      <c r="A364" s="74"/>
      <c r="B364" s="74"/>
      <c r="C364" s="74"/>
      <c r="D364" s="29" t="str">
        <f>HYPERLINK("https://www.capitol.hawaii.gov/hrscurrent/Vol12_Ch0501-0588/HRS0508D/HRS_0508D-0010_0005.htm","§508D-10.5")</f>
        <v>§508D-10.5</v>
      </c>
      <c r="E364" s="65"/>
      <c r="F364" s="74"/>
      <c r="G364" s="74"/>
      <c r="H364" s="65"/>
      <c r="I364" s="76"/>
      <c r="J364" s="99"/>
      <c r="K364" s="66"/>
      <c r="L364" s="65"/>
      <c r="M364" s="65"/>
    </row>
    <row r="365" spans="1:13" ht="17" x14ac:dyDescent="0.2">
      <c r="A365" s="74"/>
      <c r="B365" s="74"/>
      <c r="C365" s="74"/>
      <c r="D365" s="29" t="str">
        <f>HYPERLINK("https://www.capitol.hawaii.gov/hrscurrent/Vol04_Ch0201-0257/HRS0201/HRS_0201-0020.htm","§201-20")</f>
        <v>§201-20</v>
      </c>
      <c r="E365" s="65"/>
      <c r="F365" s="74"/>
      <c r="G365" s="74"/>
      <c r="H365" s="65"/>
      <c r="I365" s="76"/>
      <c r="J365" s="99"/>
      <c r="K365" s="66"/>
      <c r="L365" s="65"/>
      <c r="M365" s="65"/>
    </row>
    <row r="366" spans="1:13" ht="17" x14ac:dyDescent="0.2">
      <c r="A366" s="74"/>
      <c r="B366" s="74"/>
      <c r="C366" s="74"/>
      <c r="D366" s="29" t="str">
        <f>HYPERLINK("https://www.capitol.hawaii.gov/hrscurrent/Vol03_Ch0121-0200D/HRS0196/HRS_0196-0006_0005.htm","§196-6.5")</f>
        <v>§196-6.5</v>
      </c>
      <c r="E366" s="65"/>
      <c r="F366" s="74"/>
      <c r="G366" s="74"/>
      <c r="H366" s="65"/>
      <c r="I366" s="76"/>
      <c r="J366" s="99"/>
      <c r="K366" s="66"/>
      <c r="L366" s="65"/>
      <c r="M366" s="65"/>
    </row>
    <row r="367" spans="1:13" ht="17" x14ac:dyDescent="0.2">
      <c r="A367" s="74"/>
      <c r="B367" s="74"/>
      <c r="C367" s="74"/>
      <c r="D367" s="29" t="str">
        <f>HYPERLINK("https://www.capitol.hawaii.gov/hrscurrent/Vol04_Ch0201-0257/HRS0235/HRS_0235-0012_0005.htm","§235-12.5")</f>
        <v>§235-12.5</v>
      </c>
      <c r="E367" s="65"/>
      <c r="F367" s="74"/>
      <c r="G367" s="74"/>
      <c r="H367" s="65"/>
      <c r="I367" s="76"/>
      <c r="J367" s="99"/>
      <c r="K367" s="66"/>
      <c r="L367" s="65"/>
      <c r="M367" s="65"/>
    </row>
    <row r="368" spans="1:13" ht="17" x14ac:dyDescent="0.2">
      <c r="A368" s="74"/>
      <c r="B368" s="74"/>
      <c r="C368" s="74"/>
      <c r="D368" s="29" t="str">
        <f>HYPERLINK("https://www.capitol.hawaii.gov/hrscurrent/Vol05_Ch0261-0319/HRS0269/HRS_0269-0122.htm","§269-122")</f>
        <v>§269-122</v>
      </c>
      <c r="E368" s="65"/>
      <c r="F368" s="74"/>
      <c r="G368" s="74"/>
      <c r="H368" s="65"/>
      <c r="I368" s="76"/>
      <c r="J368" s="99"/>
      <c r="K368" s="66"/>
      <c r="L368" s="65"/>
      <c r="M368" s="65"/>
    </row>
    <row r="369" spans="1:13" ht="17" x14ac:dyDescent="0.2">
      <c r="A369" s="73"/>
      <c r="B369" s="73"/>
      <c r="C369" s="73"/>
      <c r="D369" s="29" t="str">
        <f>HYPERLINK("https://www.capitol.hawaii.gov/hrscurrent/Vol04_Ch0201-0257/HRS0226/HRS_0226-0018.htm","§226-18")</f>
        <v>§226-18</v>
      </c>
      <c r="E369" s="62"/>
      <c r="F369" s="73"/>
      <c r="G369" s="73"/>
      <c r="H369" s="62"/>
      <c r="I369" s="68"/>
      <c r="J369" s="99"/>
      <c r="K369" s="64"/>
      <c r="L369" s="62"/>
      <c r="M369" s="62"/>
    </row>
    <row r="370" spans="1:13" ht="15.75" customHeight="1" x14ac:dyDescent="0.2">
      <c r="A370" s="75">
        <v>156</v>
      </c>
      <c r="B370" s="72">
        <v>2009</v>
      </c>
      <c r="C370" s="72" t="s">
        <v>11</v>
      </c>
      <c r="D370" s="29" t="str">
        <f>HYPERLINK("https://www.capitol.hawaii.gov/hrscurrent/Vol04_Ch0201-0257/HRS0226/HRS_0226-0010.htm","§226-10")</f>
        <v>§226-10</v>
      </c>
      <c r="E370" s="61" t="s">
        <v>43</v>
      </c>
      <c r="F370" s="72" t="s">
        <v>57</v>
      </c>
      <c r="G370" s="75" t="str">
        <f>HYPERLINK("https://www.capitol.hawaii.gov/archives/measure_indiv_Archives8-12.aspx?billtype=SB&amp;billnumber=1202%20&amp;year=2009","SB1202 SD2 HD2 CD1")</f>
        <v>SB1202 SD2 HD2 CD1</v>
      </c>
      <c r="H370" s="61" t="s">
        <v>724</v>
      </c>
      <c r="I370" s="67"/>
      <c r="J370" s="99" t="s">
        <v>1297</v>
      </c>
      <c r="K370" s="63" t="s">
        <v>725</v>
      </c>
      <c r="L370" s="61" t="s">
        <v>726</v>
      </c>
      <c r="M370" s="61" t="s">
        <v>727</v>
      </c>
    </row>
    <row r="371" spans="1:13" ht="17" x14ac:dyDescent="0.2">
      <c r="A371" s="74"/>
      <c r="B371" s="74"/>
      <c r="C371" s="74"/>
      <c r="D371" s="29" t="str">
        <f>HYPERLINK("https://www.capitol.hawaii.gov/hrscurrent/Vol04_Ch0201-0257/HRS0226/HRS_0226-0018.htm","§226-18")</f>
        <v>§226-18</v>
      </c>
      <c r="E371" s="65"/>
      <c r="F371" s="74"/>
      <c r="G371" s="74"/>
      <c r="H371" s="65"/>
      <c r="I371" s="76"/>
      <c r="J371" s="99"/>
      <c r="K371" s="66"/>
      <c r="L371" s="65"/>
      <c r="M371" s="65"/>
    </row>
    <row r="372" spans="1:13" ht="17" x14ac:dyDescent="0.2">
      <c r="A372" s="74"/>
      <c r="B372" s="74"/>
      <c r="C372" s="74"/>
      <c r="D372" s="29" t="str">
        <f>HYPERLINK("https://www.capitol.hawaii.gov/hrscurrent/Vol05_Ch0261-0319/HRS0291/HRS_0291-0071.htm","§291-71")</f>
        <v>§291-71</v>
      </c>
      <c r="E372" s="65"/>
      <c r="F372" s="74"/>
      <c r="G372" s="74"/>
      <c r="H372" s="65"/>
      <c r="I372" s="76"/>
      <c r="J372" s="99"/>
      <c r="K372" s="66"/>
      <c r="L372" s="65"/>
      <c r="M372" s="65"/>
    </row>
    <row r="373" spans="1:13" ht="17" x14ac:dyDescent="0.2">
      <c r="A373" s="74"/>
      <c r="B373" s="74"/>
      <c r="C373" s="74"/>
      <c r="D373" s="29" t="str">
        <f>HYPERLINK("https://www.capitol.hawaii.gov/hrscurrent/Vol05_Ch0261-0319/HRS0291/HRS_0291-0072.htm","§291-72")</f>
        <v>§291-72</v>
      </c>
      <c r="E373" s="65"/>
      <c r="F373" s="74"/>
      <c r="G373" s="74"/>
      <c r="H373" s="65"/>
      <c r="I373" s="76"/>
      <c r="J373" s="99"/>
      <c r="K373" s="66"/>
      <c r="L373" s="65"/>
      <c r="M373" s="65"/>
    </row>
    <row r="374" spans="1:13" ht="17" x14ac:dyDescent="0.2">
      <c r="A374" s="74"/>
      <c r="B374" s="74"/>
      <c r="C374" s="74"/>
      <c r="D374" s="29" t="str">
        <f>HYPERLINK("https://www.capitol.hawaii.gov/hrscurrent/Vol05_Ch0261-0319/HRS0269/HRS_0269-0001.htm","§269-1")</f>
        <v>§269-1</v>
      </c>
      <c r="E374" s="65"/>
      <c r="F374" s="74"/>
      <c r="G374" s="74"/>
      <c r="H374" s="65"/>
      <c r="I374" s="76"/>
      <c r="J374" s="99"/>
      <c r="K374" s="66"/>
      <c r="L374" s="65"/>
      <c r="M374" s="65"/>
    </row>
    <row r="375" spans="1:13" ht="17" x14ac:dyDescent="0.2">
      <c r="A375" s="74"/>
      <c r="B375" s="74"/>
      <c r="C375" s="74"/>
      <c r="D375" s="29" t="str">
        <f>HYPERLINK("https://www.capitol.hawaii.gov/hrscurrent/Vol02_Ch0046-0115/HRS0103D/HRS_0103D-0412.htm","§103D-412")</f>
        <v>§103D-412</v>
      </c>
      <c r="E375" s="65"/>
      <c r="F375" s="74"/>
      <c r="G375" s="74"/>
      <c r="H375" s="65"/>
      <c r="I375" s="76"/>
      <c r="J375" s="99"/>
      <c r="K375" s="66"/>
      <c r="L375" s="65"/>
      <c r="M375" s="65"/>
    </row>
    <row r="376" spans="1:13" ht="17" x14ac:dyDescent="0.2">
      <c r="A376" s="74"/>
      <c r="B376" s="74"/>
      <c r="C376" s="74"/>
      <c r="D376" s="29" t="str">
        <f>HYPERLINK("https://www.capitol.hawaii.gov/hrscurrent/Vol05_Ch0261-0319/HRS0286/HRS_0286-0172.htm","§286-172")</f>
        <v>§286-172</v>
      </c>
      <c r="E376" s="65"/>
      <c r="F376" s="74"/>
      <c r="G376" s="74"/>
      <c r="H376" s="65"/>
      <c r="I376" s="76"/>
      <c r="J376" s="99"/>
      <c r="K376" s="66"/>
      <c r="L376" s="65"/>
      <c r="M376" s="65"/>
    </row>
    <row r="377" spans="1:13" ht="17" x14ac:dyDescent="0.2">
      <c r="A377" s="73"/>
      <c r="B377" s="73"/>
      <c r="C377" s="73"/>
      <c r="D377" s="52" t="s">
        <v>728</v>
      </c>
      <c r="E377" s="62"/>
      <c r="F377" s="73"/>
      <c r="G377" s="73"/>
      <c r="H377" s="62"/>
      <c r="I377" s="68"/>
      <c r="J377" s="99"/>
      <c r="K377" s="64"/>
      <c r="L377" s="62"/>
      <c r="M377" s="62"/>
    </row>
    <row r="378" spans="1:13" ht="51" x14ac:dyDescent="0.2">
      <c r="A378" s="30">
        <v>157</v>
      </c>
      <c r="B378" s="31">
        <v>2009</v>
      </c>
      <c r="C378" s="31" t="s">
        <v>11</v>
      </c>
      <c r="D378" s="29" t="str">
        <f>HYPERLINK("https://www.capitol.hawaii.gov/hrscurrent/Vol04_Ch0201-0257/HRS0227D/HRS_0227D-.htm","§227D (repealed)")</f>
        <v>§227D (repealed)</v>
      </c>
      <c r="E378" s="4" t="s">
        <v>11</v>
      </c>
      <c r="F378" s="31" t="s">
        <v>12</v>
      </c>
      <c r="G378" s="30" t="str">
        <f>HYPERLINK("https://www.capitol.hawaii.gov/archives/measure_indiv_Archives8-12.aspx?billtype=SB&amp;billnumber=1065%20&amp;year=2009","SB1065 SD2 HD1 CD1")</f>
        <v>SB1065 SD2 HD1 CD1</v>
      </c>
      <c r="H378" s="4" t="s">
        <v>729</v>
      </c>
      <c r="I378" s="15"/>
      <c r="J378" s="100" t="s">
        <v>1242</v>
      </c>
      <c r="K378" s="12" t="s">
        <v>730</v>
      </c>
      <c r="L378" s="4" t="s">
        <v>731</v>
      </c>
      <c r="M378" s="4" t="s">
        <v>732</v>
      </c>
    </row>
    <row r="379" spans="1:13" ht="34" x14ac:dyDescent="0.2">
      <c r="A379" s="30">
        <v>173</v>
      </c>
      <c r="B379" s="31">
        <v>2009</v>
      </c>
      <c r="C379" s="31" t="s">
        <v>11</v>
      </c>
      <c r="D379" s="29" t="str">
        <f>HYPERLINK("https://www.capitol.hawaii.gov/hrscurrent/Vol04_Ch0201-0257/HRS0201N/HRS_0201N-.htm","§201N (repealed 2016)")</f>
        <v>§201N (repealed 2016)</v>
      </c>
      <c r="E379" s="4" t="s">
        <v>11</v>
      </c>
      <c r="F379" s="31" t="s">
        <v>12</v>
      </c>
      <c r="G379" s="30" t="str">
        <f>HYPERLINK("https://www.capitol.hawaii.gov/archives/measure_indiv_Archives8-12.aspx?billtype=HB&amp;billnumber=589%20&amp;year=2009","HB589 HD1 SD2 CD1")</f>
        <v>HB589 HD1 SD2 CD1</v>
      </c>
      <c r="H379" s="4" t="s">
        <v>733</v>
      </c>
      <c r="I379" s="15"/>
      <c r="J379" s="100" t="s">
        <v>1289</v>
      </c>
      <c r="K379" s="12" t="s">
        <v>734</v>
      </c>
      <c r="L379" s="4" t="s">
        <v>735</v>
      </c>
      <c r="M379" s="4" t="s">
        <v>736</v>
      </c>
    </row>
    <row r="380" spans="1:13" ht="51" x14ac:dyDescent="0.2">
      <c r="A380" s="30">
        <v>180</v>
      </c>
      <c r="B380" s="31">
        <v>2009</v>
      </c>
      <c r="C380" s="31" t="s">
        <v>11</v>
      </c>
      <c r="D380" s="4" t="s">
        <v>737</v>
      </c>
      <c r="E380" s="4" t="s">
        <v>11</v>
      </c>
      <c r="F380" s="31" t="s">
        <v>12</v>
      </c>
      <c r="G380" s="30" t="str">
        <f>HYPERLINK("https://www.capitol.hawaii.gov/archives/measure_indiv_Archives8-12.aspx?billtype=SB&amp;billnumber=603%20&amp;year=2009","SB603 SD1 HD1 CD1")</f>
        <v>SB603 SD1 HD1 CD1</v>
      </c>
      <c r="H380" s="4" t="s">
        <v>738</v>
      </c>
      <c r="I380" s="15"/>
      <c r="J380" s="100" t="s">
        <v>976</v>
      </c>
      <c r="K380" s="12" t="s">
        <v>739</v>
      </c>
      <c r="L380" s="4" t="s">
        <v>740</v>
      </c>
      <c r="M380" s="4" t="s">
        <v>741</v>
      </c>
    </row>
    <row r="381" spans="1:13" ht="51" x14ac:dyDescent="0.2">
      <c r="A381" s="30">
        <v>185</v>
      </c>
      <c r="B381" s="31">
        <v>2009</v>
      </c>
      <c r="C381" s="31" t="s">
        <v>11</v>
      </c>
      <c r="D381" s="29" t="s">
        <v>742</v>
      </c>
      <c r="E381" s="4" t="s">
        <v>11</v>
      </c>
      <c r="F381" s="31" t="s">
        <v>12</v>
      </c>
      <c r="G381" s="30" t="str">
        <f>HYPERLINK("https://www.capitol.hawaii.gov/archives/measure_indiv_Archives8-12.aspx?billtype=HB&amp;billnumber=591%20&amp;year=2009","HB591 HD1 SD2")</f>
        <v>HB591 HD1 SD2</v>
      </c>
      <c r="H381" s="4" t="s">
        <v>743</v>
      </c>
      <c r="I381" s="15"/>
      <c r="J381" s="100" t="s">
        <v>976</v>
      </c>
      <c r="K381" s="12" t="s">
        <v>744</v>
      </c>
      <c r="L381" s="4" t="s">
        <v>745</v>
      </c>
      <c r="M381" s="4" t="s">
        <v>746</v>
      </c>
    </row>
    <row r="382" spans="1:13" ht="51" x14ac:dyDescent="0.2">
      <c r="A382" s="30">
        <v>192</v>
      </c>
      <c r="B382" s="31">
        <v>2009</v>
      </c>
      <c r="C382" s="31" t="s">
        <v>11</v>
      </c>
      <c r="D382" s="29" t="s">
        <v>747</v>
      </c>
      <c r="E382" s="4" t="s">
        <v>11</v>
      </c>
      <c r="F382" s="31" t="s">
        <v>12</v>
      </c>
      <c r="G382" s="30" t="str">
        <f>HYPERLINK("https://www.capitol.hawaii.gov/archives/measure_indiv_Archives8-12.aspx?billtype=SB&amp;billnumber=1338%20%20&amp;year=2009","SB1338 SD2 HD2 CD1")</f>
        <v>SB1338 SD2 HD2 CD1</v>
      </c>
      <c r="H382" s="4" t="s">
        <v>748</v>
      </c>
      <c r="I382" s="15"/>
      <c r="J382" s="100" t="s">
        <v>1298</v>
      </c>
      <c r="K382" s="12" t="s">
        <v>749</v>
      </c>
      <c r="L382" s="4" t="s">
        <v>750</v>
      </c>
      <c r="M382" s="4" t="s">
        <v>751</v>
      </c>
    </row>
    <row r="383" spans="1:13" ht="51" x14ac:dyDescent="0.2">
      <c r="A383" s="30">
        <v>3</v>
      </c>
      <c r="B383" s="31">
        <v>2008</v>
      </c>
      <c r="C383" s="31" t="s">
        <v>11</v>
      </c>
      <c r="D383" s="4" t="s">
        <v>11</v>
      </c>
      <c r="E383" s="4" t="s">
        <v>11</v>
      </c>
      <c r="F383" s="31" t="s">
        <v>12</v>
      </c>
      <c r="G383" s="30" t="str">
        <f>HYPERLINK("https://www.capitol.hawaii.gov/archives/measure_indiv_Archives8-12.aspx?billtype=HB&amp;billnumber=3038&amp;year=2008","HB3038")</f>
        <v>HB3038</v>
      </c>
      <c r="H383" s="4" t="s">
        <v>752</v>
      </c>
      <c r="I383" s="15"/>
      <c r="J383" s="100" t="s">
        <v>988</v>
      </c>
      <c r="K383" s="12" t="s">
        <v>753</v>
      </c>
      <c r="L383" s="4" t="s">
        <v>754</v>
      </c>
      <c r="M383" s="4" t="s">
        <v>693</v>
      </c>
    </row>
    <row r="384" spans="1:13" ht="51" x14ac:dyDescent="0.2">
      <c r="A384" s="30">
        <v>7</v>
      </c>
      <c r="B384" s="31">
        <v>2008</v>
      </c>
      <c r="C384" s="31" t="s">
        <v>11</v>
      </c>
      <c r="D384" s="29" t="s">
        <v>755</v>
      </c>
      <c r="E384" s="4" t="s">
        <v>11</v>
      </c>
      <c r="F384" s="31" t="s">
        <v>12</v>
      </c>
      <c r="G384" s="30" t="str">
        <f>HYPERLINK("https://www.capitol.hawaii.gov/archives/measure_indiv_Archives8-12.aspx?billtype=HB&amp;billnumber=3080%20&amp;year=2008","HB3080 HD1")</f>
        <v>HB3080 HD1</v>
      </c>
      <c r="H384" s="4" t="s">
        <v>756</v>
      </c>
      <c r="I384" s="15"/>
      <c r="J384" s="100" t="s">
        <v>1299</v>
      </c>
      <c r="K384" s="12" t="s">
        <v>757</v>
      </c>
      <c r="L384" s="4" t="s">
        <v>758</v>
      </c>
      <c r="M384" s="4" t="s">
        <v>693</v>
      </c>
    </row>
    <row r="385" spans="1:13" ht="34" x14ac:dyDescent="0.2">
      <c r="A385" s="30">
        <v>25</v>
      </c>
      <c r="B385" s="31">
        <v>2008</v>
      </c>
      <c r="C385" s="31" t="s">
        <v>11</v>
      </c>
      <c r="D385" s="29" t="str">
        <f>HYPERLINK("https://www.capitol.hawaii.gov/hrscurrent/Vol03_Ch0121-0200D/HRS0196/HRS_0196-0018.htm","§196-18 (repealed 2008)")</f>
        <v>§196-18 (repealed 2008)</v>
      </c>
      <c r="E385" s="4" t="s">
        <v>11</v>
      </c>
      <c r="F385" s="31" t="s">
        <v>12</v>
      </c>
      <c r="G385" s="30" t="str">
        <f>HYPERLINK("https://www.capitol.hawaii.gov/archives/measure_indiv_Archives8-12.aspx?billtype=HB&amp;billnumber=647%20&amp;year=2008","HB647 HD2")</f>
        <v>HB647 HD2</v>
      </c>
      <c r="H385" s="4" t="s">
        <v>759</v>
      </c>
      <c r="I385" s="15"/>
      <c r="J385" s="100" t="s">
        <v>844</v>
      </c>
      <c r="K385" s="12" t="s">
        <v>760</v>
      </c>
      <c r="L385" s="4" t="s">
        <v>761</v>
      </c>
      <c r="M385" s="4" t="s">
        <v>521</v>
      </c>
    </row>
    <row r="386" spans="1:13" ht="187" x14ac:dyDescent="0.2">
      <c r="A386" s="30">
        <v>31</v>
      </c>
      <c r="B386" s="31">
        <v>2008</v>
      </c>
      <c r="C386" s="31" t="s">
        <v>11</v>
      </c>
      <c r="D386" s="29" t="str">
        <f>HYPERLINK("https://www.capitol.hawaii.gov/hrscurrent/Vol04_Ch0201-0257/HRS0205/HRS_0205-0002.htm","§205-2")</f>
        <v>§205-2</v>
      </c>
      <c r="E386" s="4" t="s">
        <v>11</v>
      </c>
      <c r="F386" s="31" t="s">
        <v>12</v>
      </c>
      <c r="G386" s="30" t="str">
        <f>HYPERLINK("https://www.capitol.hawaii.gov/archives/measure_indiv_Archives8-12.aspx?billtype=HB&amp;billnumber=2502%20&amp;year=2008","HB2502 HD2")</f>
        <v>HB2502 HD2</v>
      </c>
      <c r="H386" s="4" t="s">
        <v>762</v>
      </c>
      <c r="I386" s="15"/>
      <c r="J386" s="100" t="s">
        <v>1095</v>
      </c>
      <c r="K386" s="12" t="s">
        <v>763</v>
      </c>
      <c r="L386" s="4" t="s">
        <v>764</v>
      </c>
      <c r="M386" s="4" t="s">
        <v>765</v>
      </c>
    </row>
    <row r="387" spans="1:13" ht="51" x14ac:dyDescent="0.2">
      <c r="A387" s="30">
        <v>57</v>
      </c>
      <c r="B387" s="31">
        <v>2008</v>
      </c>
      <c r="C387" s="31" t="s">
        <v>11</v>
      </c>
      <c r="D387" s="29" t="str">
        <f>HYPERLINK("https://www.capitol.hawaii.gov/hrscurrent/Vol04_Ch0201-0257/HRS0243/HRS_0243-0007.htm","§243-7 ")</f>
        <v xml:space="preserve">§243-7 </v>
      </c>
      <c r="E387" s="4" t="s">
        <v>11</v>
      </c>
      <c r="F387" s="31" t="s">
        <v>57</v>
      </c>
      <c r="G387" s="30" t="str">
        <f>HYPERLINK("https://www.capitol.hawaii.gov/archives/measure_indiv_Archives8-12.aspx?billtype=SB&amp;billnumber=2816%20&amp;year=2008","SB2816 SD1 HD2")</f>
        <v>SB2816 SD1 HD2</v>
      </c>
      <c r="H387" s="4" t="s">
        <v>766</v>
      </c>
      <c r="I387" s="15"/>
      <c r="J387" s="100" t="s">
        <v>1300</v>
      </c>
      <c r="K387" s="12" t="s">
        <v>767</v>
      </c>
      <c r="L387" s="4" t="s">
        <v>768</v>
      </c>
      <c r="M387" s="4" t="s">
        <v>769</v>
      </c>
    </row>
    <row r="388" spans="1:13" ht="34" x14ac:dyDescent="0.2">
      <c r="A388" s="30">
        <v>90</v>
      </c>
      <c r="B388" s="31">
        <v>2008</v>
      </c>
      <c r="C388" s="31" t="s">
        <v>11</v>
      </c>
      <c r="D388" s="29" t="str">
        <f>HYPERLINK("https://www.capitol.hawaii.gov/hrscurrent/Vol03_Ch0121-0200D/HRS0171/HRS_0171-0095.htm","§171-95 ")</f>
        <v xml:space="preserve">§171-95 </v>
      </c>
      <c r="E388" s="4" t="s">
        <v>11</v>
      </c>
      <c r="F388" s="31" t="s">
        <v>12</v>
      </c>
      <c r="G388" s="30" t="str">
        <f>HYPERLINK("https://www.capitol.hawaii.gov/archives/measure_indiv_Archives8-12.aspx?billtype=HB&amp;billnumber=3179%20&amp;year=2008","HB3179 SD1 CD1")</f>
        <v>HB3179 SD1 CD1</v>
      </c>
      <c r="H388" s="4" t="s">
        <v>770</v>
      </c>
      <c r="I388" s="15"/>
      <c r="J388" s="100" t="s">
        <v>1301</v>
      </c>
      <c r="K388" s="12" t="s">
        <v>771</v>
      </c>
      <c r="L388" s="4" t="s">
        <v>772</v>
      </c>
      <c r="M388" s="4" t="s">
        <v>693</v>
      </c>
    </row>
    <row r="389" spans="1:13" ht="68" x14ac:dyDescent="0.2">
      <c r="A389" s="30">
        <v>103</v>
      </c>
      <c r="B389" s="31">
        <v>2008</v>
      </c>
      <c r="C389" s="31" t="s">
        <v>11</v>
      </c>
      <c r="D389" s="4" t="s">
        <v>11</v>
      </c>
      <c r="E389" s="4" t="s">
        <v>11</v>
      </c>
      <c r="F389" s="31" t="s">
        <v>12</v>
      </c>
      <c r="G389" s="30" t="str">
        <f>HYPERLINK("https://www.capitol.hawaii.gov/archives/measure_indiv_Archives8-12.aspx?billtype=SB&amp;billnumber=2034%20&amp;year=2008","SB2034 HD2")</f>
        <v>SB2034 HD2</v>
      </c>
      <c r="H389" s="4" t="s">
        <v>773</v>
      </c>
      <c r="I389" s="15"/>
      <c r="J389" s="100" t="s">
        <v>1302</v>
      </c>
      <c r="K389" s="12" t="s">
        <v>774</v>
      </c>
      <c r="L389" s="4" t="s">
        <v>775</v>
      </c>
      <c r="M389" s="4" t="s">
        <v>769</v>
      </c>
    </row>
    <row r="390" spans="1:13" ht="68" x14ac:dyDescent="0.2">
      <c r="A390" s="30">
        <v>104</v>
      </c>
      <c r="B390" s="31">
        <v>2008</v>
      </c>
      <c r="C390" s="31" t="s">
        <v>11</v>
      </c>
      <c r="D390" s="4" t="s">
        <v>11</v>
      </c>
      <c r="E390" s="4" t="s">
        <v>11</v>
      </c>
      <c r="F390" s="31" t="s">
        <v>12</v>
      </c>
      <c r="G390" s="30" t="str">
        <f>HYPERLINK("https://www.capitol.hawaii.gov/archives/measure_indiv_Archives8-12.aspx?billtype=SB&amp;billnumber=1720%20&amp;year=2008","SB1720 SD1 HD2")</f>
        <v>SB1720 SD1 HD2</v>
      </c>
      <c r="H390" s="4" t="s">
        <v>776</v>
      </c>
      <c r="I390" s="15"/>
      <c r="J390" s="100" t="s">
        <v>1303</v>
      </c>
      <c r="K390" s="12" t="s">
        <v>777</v>
      </c>
      <c r="L390" s="4" t="s">
        <v>778</v>
      </c>
      <c r="M390" s="4" t="s">
        <v>675</v>
      </c>
    </row>
    <row r="391" spans="1:13" ht="102" x14ac:dyDescent="0.2">
      <c r="A391" s="30">
        <v>105</v>
      </c>
      <c r="B391" s="31">
        <v>2008</v>
      </c>
      <c r="C391" s="31" t="s">
        <v>11</v>
      </c>
      <c r="D391" s="4" t="s">
        <v>11</v>
      </c>
      <c r="E391" s="4" t="s">
        <v>11</v>
      </c>
      <c r="F391" s="31" t="s">
        <v>12</v>
      </c>
      <c r="G391" s="30" t="str">
        <f>HYPERLINK("https://www.capitol.hawaii.gov/archives/measure_indiv_Archives8-12.aspx?billtype=SB&amp;billnumber=3190&amp;year=2008","SB3190 HD1")</f>
        <v>SB3190 HD1</v>
      </c>
      <c r="H391" s="4" t="s">
        <v>779</v>
      </c>
      <c r="I391" s="15"/>
      <c r="J391" s="100" t="s">
        <v>1304</v>
      </c>
      <c r="K391" s="12" t="s">
        <v>780</v>
      </c>
      <c r="L391" s="4" t="s">
        <v>781</v>
      </c>
      <c r="M391" s="4" t="s">
        <v>782</v>
      </c>
    </row>
    <row r="392" spans="1:13" ht="51" x14ac:dyDescent="0.2">
      <c r="A392" s="30">
        <v>116</v>
      </c>
      <c r="B392" s="31">
        <v>2008</v>
      </c>
      <c r="C392" s="31" t="s">
        <v>11</v>
      </c>
      <c r="D392" s="4" t="s">
        <v>11</v>
      </c>
      <c r="E392" s="4" t="s">
        <v>11</v>
      </c>
      <c r="F392" s="31" t="s">
        <v>12</v>
      </c>
      <c r="G392" s="30" t="str">
        <f>HYPERLINK("https://www.capitol.hawaii.gov/archives/measure_indiv_Archives8-12.aspx?billtype=HB&amp;billnumber=2168%20&amp;year=2008","HB2168 HD1")</f>
        <v>HB2168 HD1</v>
      </c>
      <c r="H392" s="4" t="s">
        <v>783</v>
      </c>
      <c r="I392" s="15"/>
      <c r="J392" s="100" t="s">
        <v>1283</v>
      </c>
      <c r="K392" s="12" t="s">
        <v>784</v>
      </c>
      <c r="L392" s="4" t="s">
        <v>785</v>
      </c>
      <c r="M392" s="4" t="s">
        <v>786</v>
      </c>
    </row>
    <row r="393" spans="1:13" ht="17" x14ac:dyDescent="0.2">
      <c r="A393" s="75">
        <v>118</v>
      </c>
      <c r="B393" s="72">
        <v>2008</v>
      </c>
      <c r="C393" s="72" t="s">
        <v>11</v>
      </c>
      <c r="D393" s="29" t="str">
        <f>HYPERLINK("https://www.capitol.hawaii.gov/hrscurrent/Vol05_Ch0261-0319/HRS0269/HRS_0269-0121.htm","§269-121 ")</f>
        <v xml:space="preserve">§269-121 </v>
      </c>
      <c r="E393" s="61" t="s">
        <v>11</v>
      </c>
      <c r="F393" s="72" t="s">
        <v>12</v>
      </c>
      <c r="G393" s="75" t="str">
        <f>HYPERLINK("https://www.capitol.hawaii.gov/archives/measure_indiv_Archives8-12.aspx?billtype=SB&amp;billnumber=3001%20&amp;year=2008","SB3001 SD2 HD2 CD1")</f>
        <v>SB3001 SD2 HD2 CD1</v>
      </c>
      <c r="H393" s="61" t="s">
        <v>787</v>
      </c>
      <c r="I393" s="67"/>
      <c r="J393" s="99" t="s">
        <v>1223</v>
      </c>
      <c r="K393" s="63" t="s">
        <v>788</v>
      </c>
      <c r="L393" s="61" t="s">
        <v>789</v>
      </c>
      <c r="M393" s="61" t="s">
        <v>675</v>
      </c>
    </row>
    <row r="394" spans="1:13" ht="17" x14ac:dyDescent="0.2">
      <c r="A394" s="74"/>
      <c r="B394" s="74"/>
      <c r="C394" s="74"/>
      <c r="D394" s="29" t="str">
        <f>HYPERLINK("https://www.capitol.hawaii.gov/hrscurrent/Vol05_Ch0261-0319/HRS0269/HRS_0269-0122.htm","§269-122 ")</f>
        <v xml:space="preserve">§269-122 </v>
      </c>
      <c r="E394" s="65"/>
      <c r="F394" s="74"/>
      <c r="G394" s="74"/>
      <c r="H394" s="65"/>
      <c r="I394" s="76"/>
      <c r="J394" s="99"/>
      <c r="K394" s="66"/>
      <c r="L394" s="65"/>
      <c r="M394" s="65"/>
    </row>
    <row r="395" spans="1:13" ht="17" x14ac:dyDescent="0.2">
      <c r="A395" s="74"/>
      <c r="B395" s="74"/>
      <c r="C395" s="74"/>
      <c r="D395" s="29" t="str">
        <f>HYPERLINK("https://www.capitol.hawaii.gov/hrscurrent/Vol05_Ch0261-0319/HRS0269/HRS_0269-0123.htm","§269-123 ")</f>
        <v xml:space="preserve">§269-123 </v>
      </c>
      <c r="E395" s="65"/>
      <c r="F395" s="74"/>
      <c r="G395" s="74"/>
      <c r="H395" s="65"/>
      <c r="I395" s="76"/>
      <c r="J395" s="99"/>
      <c r="K395" s="66"/>
      <c r="L395" s="65"/>
      <c r="M395" s="65"/>
    </row>
    <row r="396" spans="1:13" ht="17" x14ac:dyDescent="0.2">
      <c r="A396" s="73"/>
      <c r="B396" s="73"/>
      <c r="C396" s="73"/>
      <c r="D396" s="29" t="str">
        <f>HYPERLINK("https://www.capitol.hawaii.gov/hrscurrent/Vol05_Ch0261-0319/HRS0269/HRS_0269-0124.htm","§269-124 ")</f>
        <v xml:space="preserve">§269-124 </v>
      </c>
      <c r="E396" s="62"/>
      <c r="F396" s="73"/>
      <c r="G396" s="73"/>
      <c r="H396" s="62"/>
      <c r="I396" s="68"/>
      <c r="J396" s="99"/>
      <c r="K396" s="64"/>
      <c r="L396" s="62"/>
      <c r="M396" s="62"/>
    </row>
    <row r="397" spans="1:13" ht="85" x14ac:dyDescent="0.2">
      <c r="A397" s="30">
        <v>150</v>
      </c>
      <c r="B397" s="31">
        <v>2008</v>
      </c>
      <c r="C397" s="31" t="s">
        <v>11</v>
      </c>
      <c r="D397" s="29" t="str">
        <f>HYPERLINK("https://www.capitol.hawaii.gov/hrscurrent/Vol05_Ch0261-0319/HRS0269/HRS_0269-0102.htm","§269-102 ")</f>
        <v xml:space="preserve">§269-102 </v>
      </c>
      <c r="E397" s="4" t="s">
        <v>11</v>
      </c>
      <c r="F397" s="31" t="s">
        <v>12</v>
      </c>
      <c r="G397" s="30" t="str">
        <f>HYPERLINK("https://www.capitol.hawaii.gov/archives/measure_indiv_Archives8-12.aspx?billtype=HB&amp;billnumber=2550%20&amp;year=2008","HB2550 HD2 SD2 CD1")</f>
        <v>HB2550 HD2 SD2 CD1</v>
      </c>
      <c r="H397" s="4" t="s">
        <v>790</v>
      </c>
      <c r="I397" s="15"/>
      <c r="J397" s="100" t="s">
        <v>976</v>
      </c>
      <c r="K397" s="12" t="s">
        <v>791</v>
      </c>
      <c r="L397" s="4" t="s">
        <v>792</v>
      </c>
      <c r="M397" s="4" t="s">
        <v>793</v>
      </c>
    </row>
    <row r="398" spans="1:13" ht="51" x14ac:dyDescent="0.2">
      <c r="A398" s="30">
        <v>151</v>
      </c>
      <c r="B398" s="31">
        <v>2008</v>
      </c>
      <c r="C398" s="31" t="s">
        <v>11</v>
      </c>
      <c r="D398" s="4" t="s">
        <v>737</v>
      </c>
      <c r="E398" s="4" t="s">
        <v>11</v>
      </c>
      <c r="F398" s="31" t="s">
        <v>12</v>
      </c>
      <c r="G398" s="30" t="str">
        <f>HYPERLINK("https://www.capitol.hawaii.gov/archives/measure_indiv_Archives8-12.aspx?billtype=SB&amp;billnumber=988%20&amp;year=2008","SB988 SD2 HD3 CD1")</f>
        <v>SB988 SD2 HD3 CD1</v>
      </c>
      <c r="H398" s="4" t="s">
        <v>794</v>
      </c>
      <c r="I398" s="15"/>
      <c r="J398" s="100" t="s">
        <v>1305</v>
      </c>
      <c r="K398" s="12" t="s">
        <v>795</v>
      </c>
      <c r="L398" s="4" t="s">
        <v>796</v>
      </c>
      <c r="M398" s="4" t="s">
        <v>797</v>
      </c>
    </row>
    <row r="399" spans="1:13" ht="39" customHeight="1" x14ac:dyDescent="0.2">
      <c r="A399" s="75">
        <v>204</v>
      </c>
      <c r="B399" s="72">
        <v>2008</v>
      </c>
      <c r="C399" s="72" t="s">
        <v>11</v>
      </c>
      <c r="D399" s="29" t="s">
        <v>798</v>
      </c>
      <c r="E399" s="61" t="s">
        <v>11</v>
      </c>
      <c r="F399" s="72" t="s">
        <v>12</v>
      </c>
      <c r="G399" s="75" t="str">
        <f>HYPERLINK("https://www.capitol.hawaii.gov/archives/measure_indiv_Archives8-12.aspx?billtype=SB&amp;billnumber=644%20&amp;year=2008","SB644 SD3 HD3 CD1")</f>
        <v>SB644 SD3 HD3 CD1</v>
      </c>
      <c r="H399" s="61" t="s">
        <v>799</v>
      </c>
      <c r="I399" s="67"/>
      <c r="J399" s="99" t="s">
        <v>882</v>
      </c>
      <c r="K399" s="63" t="s">
        <v>800</v>
      </c>
      <c r="L399" s="61" t="s">
        <v>801</v>
      </c>
      <c r="M399" s="61" t="s">
        <v>802</v>
      </c>
    </row>
    <row r="400" spans="1:13" ht="39" customHeight="1" x14ac:dyDescent="0.2">
      <c r="A400" s="74"/>
      <c r="B400" s="74"/>
      <c r="C400" s="74"/>
      <c r="D400" s="29" t="s">
        <v>803</v>
      </c>
      <c r="E400" s="65"/>
      <c r="F400" s="74"/>
      <c r="G400" s="74"/>
      <c r="H400" s="65"/>
      <c r="I400" s="76"/>
      <c r="J400" s="99"/>
      <c r="K400" s="66"/>
      <c r="L400" s="65"/>
      <c r="M400" s="65"/>
    </row>
    <row r="401" spans="1:13" ht="38.25" customHeight="1" x14ac:dyDescent="0.2">
      <c r="A401" s="73"/>
      <c r="B401" s="73"/>
      <c r="C401" s="73"/>
      <c r="D401" s="29" t="s">
        <v>804</v>
      </c>
      <c r="E401" s="62"/>
      <c r="F401" s="73"/>
      <c r="G401" s="73"/>
      <c r="H401" s="62"/>
      <c r="I401" s="68"/>
      <c r="J401" s="99"/>
      <c r="K401" s="64"/>
      <c r="L401" s="62"/>
      <c r="M401" s="62"/>
    </row>
    <row r="402" spans="1:13" ht="15.75" customHeight="1" x14ac:dyDescent="0.2">
      <c r="A402" s="75">
        <v>207</v>
      </c>
      <c r="B402" s="72">
        <v>2008</v>
      </c>
      <c r="C402" s="72" t="s">
        <v>11</v>
      </c>
      <c r="D402" s="29" t="str">
        <f>HYPERLINK("https://www.capitol.hawaii.gov/hrscurrent/Vol04_Ch0201-0257/HRS0201N/HRS_0201N-.htm","§201N (repealed 2016)")</f>
        <v>§201N (repealed 2016)</v>
      </c>
      <c r="E402" s="61" t="s">
        <v>43</v>
      </c>
      <c r="F402" s="72" t="s">
        <v>12</v>
      </c>
      <c r="G402" s="75" t="str">
        <f>HYPERLINK("https://www.capitol.hawaii.gov/archives/measure_indiv_Archives8-12.aspx?billtype=HB&amp;billnumber=2863&amp;year=2008","HB2863 HD2 SD2 CD1")</f>
        <v>HB2863 HD2 SD2 CD1</v>
      </c>
      <c r="H402" s="61" t="s">
        <v>805</v>
      </c>
      <c r="I402" s="67"/>
      <c r="J402" s="99" t="s">
        <v>918</v>
      </c>
      <c r="K402" s="63" t="s">
        <v>806</v>
      </c>
      <c r="L402" s="61" t="s">
        <v>807</v>
      </c>
      <c r="M402" s="61" t="s">
        <v>583</v>
      </c>
    </row>
    <row r="403" spans="1:13" ht="17" x14ac:dyDescent="0.2">
      <c r="A403" s="74"/>
      <c r="B403" s="74"/>
      <c r="C403" s="74"/>
      <c r="D403" s="29" t="str">
        <f>HYPERLINK("https://www.capitol.hawaii.gov/hrscurrent/Vol05_Ch0261-0319/HRS0269/HRS_0269-0027_0002.htm","§269-27.2")</f>
        <v>§269-27.2</v>
      </c>
      <c r="E403" s="65"/>
      <c r="F403" s="74"/>
      <c r="G403" s="74"/>
      <c r="H403" s="65"/>
      <c r="I403" s="76"/>
      <c r="J403" s="99"/>
      <c r="K403" s="66"/>
      <c r="L403" s="65"/>
      <c r="M403" s="65"/>
    </row>
    <row r="404" spans="1:13" ht="17" x14ac:dyDescent="0.2">
      <c r="A404" s="74"/>
      <c r="B404" s="74"/>
      <c r="C404" s="74"/>
      <c r="D404" s="29" t="str">
        <f>HYPERLINK("https://www.capitol.hawaii.gov/hrscurrent/Vol06_Ch0321-0344/HRS0343/HRS_0343-0002.htm","§343-2")</f>
        <v>§343-2</v>
      </c>
      <c r="E404" s="65"/>
      <c r="F404" s="74"/>
      <c r="G404" s="74"/>
      <c r="H404" s="65"/>
      <c r="I404" s="76"/>
      <c r="J404" s="99"/>
      <c r="K404" s="66"/>
      <c r="L404" s="65"/>
      <c r="M404" s="65"/>
    </row>
    <row r="405" spans="1:13" ht="17" x14ac:dyDescent="0.2">
      <c r="A405" s="73"/>
      <c r="B405" s="73"/>
      <c r="C405" s="73"/>
      <c r="D405" s="29" t="str">
        <f>HYPERLINK("https://www.capitol.hawaii.gov/hrscurrent/Vol06_Ch0321-0344/HRS0343/HRS_0343-0005.htm","§343-5")</f>
        <v>§343-5</v>
      </c>
      <c r="E405" s="62"/>
      <c r="F405" s="73"/>
      <c r="G405" s="73"/>
      <c r="H405" s="62"/>
      <c r="I405" s="68"/>
      <c r="J405" s="99"/>
      <c r="K405" s="64"/>
      <c r="L405" s="62"/>
      <c r="M405" s="62"/>
    </row>
    <row r="406" spans="1:13" ht="50" customHeight="1" x14ac:dyDescent="0.2">
      <c r="A406" s="75">
        <v>208</v>
      </c>
      <c r="B406" s="72">
        <v>2008</v>
      </c>
      <c r="C406" s="72" t="s">
        <v>11</v>
      </c>
      <c r="D406" s="29" t="str">
        <f>HYPERLINK("https://www.capitol.hawaii.gov/hrscurrent/Vol04_Ch0201-0257/HRS0201/HRS_0201-0012_0005.htm","§201-12.5")</f>
        <v>§201-12.5</v>
      </c>
      <c r="E406" s="61" t="s">
        <v>43</v>
      </c>
      <c r="F406" s="72" t="s">
        <v>12</v>
      </c>
      <c r="G406" s="75" t="str">
        <f>HYPERLINK("https://www.capitol.hawaii.gov/Archives/measure_indiv_Archives8-12.aspx?billtype=HB&amp;billnumber=2505&amp;year=2008","HB2505 HD2 SD2 CD1")</f>
        <v>HB2505 HD2 SD2 CD1</v>
      </c>
      <c r="H406" s="61" t="s">
        <v>808</v>
      </c>
      <c r="I406" s="67"/>
      <c r="J406" s="99" t="s">
        <v>844</v>
      </c>
      <c r="K406" s="63" t="s">
        <v>809</v>
      </c>
      <c r="L406" s="61" t="s">
        <v>810</v>
      </c>
      <c r="M406" s="61" t="s">
        <v>811</v>
      </c>
    </row>
    <row r="407" spans="1:13" ht="50" customHeight="1" x14ac:dyDescent="0.2">
      <c r="A407" s="74"/>
      <c r="B407" s="74"/>
      <c r="C407" s="74"/>
      <c r="D407" s="29" t="str">
        <f>HYPERLINK("https://www.capitol.hawaii.gov/hrscurrent/Vol04_Ch0201-0257/HRS0201/HRS_0201-0012_0008.htm","§201-12.8")</f>
        <v>§201-12.8</v>
      </c>
      <c r="E407" s="65"/>
      <c r="F407" s="74"/>
      <c r="G407" s="74"/>
      <c r="H407" s="65"/>
      <c r="I407" s="76"/>
      <c r="J407" s="99"/>
      <c r="K407" s="66"/>
      <c r="L407" s="65"/>
      <c r="M407" s="65"/>
    </row>
    <row r="408" spans="1:13" ht="50" customHeight="1" x14ac:dyDescent="0.2">
      <c r="A408" s="73"/>
      <c r="B408" s="73"/>
      <c r="C408" s="73"/>
      <c r="D408" s="29" t="str">
        <f>HYPERLINK("https://www.capitol.hawaii.gov/hrscurrent/Vol03_Ch0121-0200D/HRS0128D/HRS_0128D-0002.htm","§128D-2")</f>
        <v>§128D-2</v>
      </c>
      <c r="E408" s="62"/>
      <c r="F408" s="73"/>
      <c r="G408" s="73"/>
      <c r="H408" s="62"/>
      <c r="I408" s="68"/>
      <c r="J408" s="99"/>
      <c r="K408" s="64"/>
      <c r="L408" s="62"/>
      <c r="M408" s="62"/>
    </row>
    <row r="409" spans="1:13" ht="15.75" customHeight="1" x14ac:dyDescent="0.2">
      <c r="A409" s="75">
        <v>209</v>
      </c>
      <c r="B409" s="72">
        <v>2008</v>
      </c>
      <c r="C409" s="72" t="s">
        <v>11</v>
      </c>
      <c r="D409" s="29" t="str">
        <f>HYPERLINK("https://www.capitol.hawaii.gov/hrscurrent/Vol03_Ch0121-0200D/HRS0155/HRS_0155-0001.htm","§155-1")</f>
        <v>§155-1</v>
      </c>
      <c r="E409" s="61" t="s">
        <v>11</v>
      </c>
      <c r="F409" s="72" t="s">
        <v>812</v>
      </c>
      <c r="G409" s="75" t="str">
        <f>HYPERLINK("https://www.capitol.hawaii.gov/Archives/measure_indiv_Archives8-12.aspx?billtype=HB&amp;billnumber=2261&amp;year=2008","HB2261 HD2 SD1")</f>
        <v>HB2261 HD2 SD1</v>
      </c>
      <c r="H409" s="61" t="s">
        <v>813</v>
      </c>
      <c r="I409" s="67"/>
      <c r="J409" s="99" t="s">
        <v>1306</v>
      </c>
      <c r="K409" s="63" t="s">
        <v>814</v>
      </c>
      <c r="L409" s="61" t="s">
        <v>815</v>
      </c>
      <c r="M409" s="61" t="s">
        <v>816</v>
      </c>
    </row>
    <row r="410" spans="1:13" ht="17" x14ac:dyDescent="0.2">
      <c r="A410" s="74"/>
      <c r="B410" s="74"/>
      <c r="C410" s="74"/>
      <c r="D410" s="29" t="str">
        <f>HYPERLINK("https://www.capitol.hawaii.gov/hrscurrent/Vol04_Ch0201-0257/HRS0219/HRS_0219-0002.htm","§219-2")</f>
        <v>§219-2</v>
      </c>
      <c r="E410" s="65"/>
      <c r="F410" s="74"/>
      <c r="G410" s="74"/>
      <c r="H410" s="65"/>
      <c r="I410" s="76"/>
      <c r="J410" s="99"/>
      <c r="K410" s="66"/>
      <c r="L410" s="65"/>
      <c r="M410" s="65"/>
    </row>
    <row r="411" spans="1:13" ht="17" x14ac:dyDescent="0.2">
      <c r="A411" s="74"/>
      <c r="B411" s="74"/>
      <c r="C411" s="74"/>
      <c r="D411" s="29" t="str">
        <f>HYPERLINK("https://www.capitol.hawaii.gov/hrscurrent/Vol03_Ch0121-0200D/HRS0155/HRS_0155-0008.htm","§155-8")</f>
        <v>§155-8</v>
      </c>
      <c r="E411" s="65"/>
      <c r="F411" s="74"/>
      <c r="G411" s="74"/>
      <c r="H411" s="65"/>
      <c r="I411" s="76"/>
      <c r="J411" s="99"/>
      <c r="K411" s="66"/>
      <c r="L411" s="65"/>
      <c r="M411" s="65"/>
    </row>
    <row r="412" spans="1:13" ht="17" x14ac:dyDescent="0.2">
      <c r="A412" s="74"/>
      <c r="B412" s="74"/>
      <c r="C412" s="74"/>
      <c r="D412" s="29" t="str">
        <f>HYPERLINK("https://www.capitol.hawaii.gov/hrscurrent/Vol03_Ch0121-0200D/HRS0155/HRS_0155-0009.htm","§155-9")</f>
        <v>§155-9</v>
      </c>
      <c r="E412" s="65"/>
      <c r="F412" s="74"/>
      <c r="G412" s="74"/>
      <c r="H412" s="65"/>
      <c r="I412" s="76"/>
      <c r="J412" s="99"/>
      <c r="K412" s="66"/>
      <c r="L412" s="65"/>
      <c r="M412" s="65"/>
    </row>
    <row r="413" spans="1:13" ht="17" x14ac:dyDescent="0.2">
      <c r="A413" s="74"/>
      <c r="B413" s="74"/>
      <c r="C413" s="74"/>
      <c r="D413" s="29" t="str">
        <f>HYPERLINK("https://www.capitol.hawaii.gov/hrscurrent/Vol04_Ch0201-0257/HRS0219/HRS_0219-0006.htm","§219-6")</f>
        <v>§219-6</v>
      </c>
      <c r="E413" s="65"/>
      <c r="F413" s="74"/>
      <c r="G413" s="74"/>
      <c r="H413" s="65"/>
      <c r="I413" s="76"/>
      <c r="J413" s="99"/>
      <c r="K413" s="66"/>
      <c r="L413" s="65"/>
      <c r="M413" s="65"/>
    </row>
    <row r="414" spans="1:13" ht="17" x14ac:dyDescent="0.2">
      <c r="A414" s="73"/>
      <c r="B414" s="73"/>
      <c r="C414" s="73"/>
      <c r="D414" s="29" t="str">
        <f>HYPERLINK("https://www.capitol.hawaii.gov/hrscurrent/Vol04_Ch0201-0257/HRS0219/HRS_0219-0009.htm","§219-9")</f>
        <v>§219-9</v>
      </c>
      <c r="E414" s="62"/>
      <c r="F414" s="73"/>
      <c r="G414" s="73"/>
      <c r="H414" s="62"/>
      <c r="I414" s="68"/>
      <c r="J414" s="99"/>
      <c r="K414" s="64"/>
      <c r="L414" s="62"/>
      <c r="M414" s="62"/>
    </row>
    <row r="415" spans="1:13" ht="85" x14ac:dyDescent="0.2">
      <c r="A415" s="30">
        <v>214</v>
      </c>
      <c r="B415" s="31">
        <v>2008</v>
      </c>
      <c r="C415" s="31" t="s">
        <v>11</v>
      </c>
      <c r="D415" s="4" t="s">
        <v>11</v>
      </c>
      <c r="E415" s="4" t="s">
        <v>11</v>
      </c>
      <c r="F415" s="31" t="s">
        <v>57</v>
      </c>
      <c r="G415" s="30" t="str">
        <f>HYPERLINK("https://www.capitol.hawaii.gov/Archives/measure_indiv_Archives8-12.aspx?billtype=HB&amp;billnumber=2531&amp;year=2008","HB2531 HD1 SD2 CD1")</f>
        <v>HB2531 HD1 SD2 CD1</v>
      </c>
      <c r="H415" s="4" t="s">
        <v>817</v>
      </c>
      <c r="I415" s="15"/>
      <c r="J415" s="100" t="s">
        <v>1307</v>
      </c>
      <c r="K415" s="12" t="s">
        <v>818</v>
      </c>
      <c r="L415" s="4" t="s">
        <v>819</v>
      </c>
      <c r="M415" s="4" t="s">
        <v>820</v>
      </c>
    </row>
    <row r="416" spans="1:13" ht="102" x14ac:dyDescent="0.2">
      <c r="A416" s="30">
        <v>225</v>
      </c>
      <c r="B416" s="31">
        <v>2008</v>
      </c>
      <c r="C416" s="31" t="s">
        <v>11</v>
      </c>
      <c r="D416" s="4" t="s">
        <v>11</v>
      </c>
      <c r="E416" s="4" t="s">
        <v>11</v>
      </c>
      <c r="F416" s="31" t="s">
        <v>81</v>
      </c>
      <c r="G416" s="30" t="str">
        <f>HYPERLINK("https://www.capitol.hawaii.gov/archives/measure_indiv_Archives8-12.aspx?billtype=SB&amp;billnumber=2833%20&amp;year=2008","SB2833 SD1 HD1 CD1")</f>
        <v>SB2833 SD1 HD1 CD1</v>
      </c>
      <c r="H416" s="4" t="s">
        <v>821</v>
      </c>
      <c r="I416" s="15"/>
      <c r="J416" s="100" t="s">
        <v>1045</v>
      </c>
      <c r="K416" s="12" t="s">
        <v>822</v>
      </c>
      <c r="L416" s="4" t="s">
        <v>823</v>
      </c>
      <c r="M416" s="4" t="s">
        <v>824</v>
      </c>
    </row>
    <row r="417" spans="1:13" ht="153" x14ac:dyDescent="0.2">
      <c r="A417" s="30">
        <v>235</v>
      </c>
      <c r="B417" s="31">
        <v>2008</v>
      </c>
      <c r="C417" s="31" t="s">
        <v>11</v>
      </c>
      <c r="D417" s="4" t="s">
        <v>11</v>
      </c>
      <c r="E417" s="4" t="s">
        <v>11</v>
      </c>
      <c r="F417" s="31" t="s">
        <v>825</v>
      </c>
      <c r="G417" s="30" t="str">
        <f>HYPERLINK("https://www.capitol.hawaii.gov/Archives/measure_indiv_Archives8-12.aspx?billtype=HB&amp;billnumber=2507&amp;year=2008","HB2507 HD1 SD2 CD1")</f>
        <v>HB2507 HD1 SD2 CD1</v>
      </c>
      <c r="H417" s="4" t="s">
        <v>826</v>
      </c>
      <c r="I417" s="15"/>
      <c r="J417" s="100" t="s">
        <v>1308</v>
      </c>
      <c r="K417" s="12" t="s">
        <v>827</v>
      </c>
      <c r="L417" s="4" t="s">
        <v>828</v>
      </c>
      <c r="M417" s="4" t="s">
        <v>829</v>
      </c>
    </row>
    <row r="418" spans="1:13" ht="51" x14ac:dyDescent="0.2">
      <c r="A418" s="30">
        <v>237</v>
      </c>
      <c r="B418" s="31">
        <v>2008</v>
      </c>
      <c r="C418" s="31" t="s">
        <v>11</v>
      </c>
      <c r="D418" s="4" t="s">
        <v>11</v>
      </c>
      <c r="E418" s="4" t="s">
        <v>11</v>
      </c>
      <c r="F418" s="31" t="s">
        <v>64</v>
      </c>
      <c r="G418" s="30" t="str">
        <f>HYPERLINK("https://www.capitol.hawaii.gov/Archives/measure_indiv_Archives8-12.aspx?billtype=HB&amp;billnumber=2661&amp;year=2008","HB2661 HD2 SD2 CD1")</f>
        <v>HB2661 HD2 SD2 CD1</v>
      </c>
      <c r="H418" s="4" t="s">
        <v>830</v>
      </c>
      <c r="I418" s="15"/>
      <c r="J418" s="100" t="s">
        <v>1309</v>
      </c>
      <c r="K418" s="12" t="s">
        <v>831</v>
      </c>
      <c r="L418" s="4" t="s">
        <v>832</v>
      </c>
      <c r="M418" s="4" t="s">
        <v>583</v>
      </c>
    </row>
    <row r="419" spans="1:13" ht="68" x14ac:dyDescent="0.2">
      <c r="A419" s="30">
        <v>5</v>
      </c>
      <c r="B419" s="31">
        <v>2007</v>
      </c>
      <c r="C419" s="31" t="s">
        <v>11</v>
      </c>
      <c r="D419" s="4" t="s">
        <v>11</v>
      </c>
      <c r="E419" s="4" t="s">
        <v>11</v>
      </c>
      <c r="F419" s="31" t="s">
        <v>12</v>
      </c>
      <c r="G419" s="30" t="s">
        <v>833</v>
      </c>
      <c r="H419" s="4" t="s">
        <v>834</v>
      </c>
      <c r="I419" s="15" t="s">
        <v>22</v>
      </c>
      <c r="J419" s="100" t="s">
        <v>988</v>
      </c>
      <c r="K419" s="12" t="s">
        <v>835</v>
      </c>
      <c r="L419" s="4" t="s">
        <v>836</v>
      </c>
      <c r="M419" s="4" t="s">
        <v>693</v>
      </c>
    </row>
    <row r="420" spans="1:13" ht="68" x14ac:dyDescent="0.2">
      <c r="A420" s="30">
        <v>68</v>
      </c>
      <c r="B420" s="31">
        <v>2007</v>
      </c>
      <c r="C420" s="31" t="s">
        <v>11</v>
      </c>
      <c r="D420" s="4" t="s">
        <v>11</v>
      </c>
      <c r="E420" s="4" t="s">
        <v>11</v>
      </c>
      <c r="F420" s="31" t="s">
        <v>12</v>
      </c>
      <c r="G420" s="30" t="s">
        <v>837</v>
      </c>
      <c r="H420" s="4" t="s">
        <v>838</v>
      </c>
      <c r="I420" s="20" t="s">
        <v>22</v>
      </c>
      <c r="J420" s="103" t="s">
        <v>839</v>
      </c>
      <c r="K420" s="12" t="s">
        <v>840</v>
      </c>
      <c r="L420" s="4" t="s">
        <v>841</v>
      </c>
      <c r="M420" s="4" t="s">
        <v>693</v>
      </c>
    </row>
    <row r="421" spans="1:13" ht="34" customHeight="1" x14ac:dyDescent="0.2">
      <c r="A421" s="75">
        <v>103</v>
      </c>
      <c r="B421" s="72">
        <v>2007</v>
      </c>
      <c r="C421" s="72" t="s">
        <v>11</v>
      </c>
      <c r="D421" s="29" t="str">
        <f>HYPERLINK("https://www.capitol.hawaii.gov/hrscurrent/Vol04_Ch0201-0257/HRS0243/HRS_0243-0001.htm","§243-1")</f>
        <v>§243-1</v>
      </c>
      <c r="E421" s="61" t="s">
        <v>11</v>
      </c>
      <c r="F421" s="72" t="s">
        <v>12</v>
      </c>
      <c r="G421" s="75" t="s">
        <v>842</v>
      </c>
      <c r="H421" s="61" t="s">
        <v>843</v>
      </c>
      <c r="I421" s="77"/>
      <c r="J421" s="99" t="s">
        <v>844</v>
      </c>
      <c r="K421" s="63" t="s">
        <v>845</v>
      </c>
      <c r="L421" s="61" t="s">
        <v>846</v>
      </c>
      <c r="M421" s="61" t="s">
        <v>847</v>
      </c>
    </row>
    <row r="422" spans="1:13" ht="34" customHeight="1" x14ac:dyDescent="0.2">
      <c r="A422" s="73"/>
      <c r="B422" s="73"/>
      <c r="C422" s="73"/>
      <c r="D422" s="29" t="str">
        <f>HYPERLINK("https://www.capitol.hawaii.gov/hrscurrent/Vol04_Ch0201-0257/HRS0243/HRS_0243-0004.htm","§243-4")</f>
        <v>§243-4</v>
      </c>
      <c r="E422" s="62"/>
      <c r="F422" s="73"/>
      <c r="G422" s="73"/>
      <c r="H422" s="62"/>
      <c r="I422" s="68"/>
      <c r="J422" s="99"/>
      <c r="K422" s="64"/>
      <c r="L422" s="62"/>
      <c r="M422" s="62"/>
    </row>
    <row r="423" spans="1:13" ht="68" x14ac:dyDescent="0.2">
      <c r="A423" s="30">
        <v>128</v>
      </c>
      <c r="B423" s="31">
        <v>2007</v>
      </c>
      <c r="C423" s="31" t="s">
        <v>11</v>
      </c>
      <c r="D423" s="56" t="str">
        <f>HYPERLINK("https://www.capitol.hawaii.gov/hrscurrent/Vol04_Ch0201-0257/HRS0235/HRS_0235-0110_0003.htm","§235-110.3 (repealed 2016)")</f>
        <v>§235-110.3 (repealed 2016)</v>
      </c>
      <c r="E423" s="4" t="s">
        <v>11</v>
      </c>
      <c r="F423" s="31" t="s">
        <v>12</v>
      </c>
      <c r="G423" s="30" t="s">
        <v>848</v>
      </c>
      <c r="H423" s="4" t="s">
        <v>849</v>
      </c>
      <c r="I423" s="17"/>
      <c r="J423" s="100" t="s">
        <v>850</v>
      </c>
      <c r="K423" s="12" t="s">
        <v>851</v>
      </c>
      <c r="L423" s="4" t="s">
        <v>852</v>
      </c>
      <c r="M423" s="4" t="s">
        <v>853</v>
      </c>
    </row>
    <row r="424" spans="1:13" ht="68" x14ac:dyDescent="0.2">
      <c r="A424" s="30">
        <v>130</v>
      </c>
      <c r="B424" s="31">
        <v>2007</v>
      </c>
      <c r="C424" s="31" t="s">
        <v>11</v>
      </c>
      <c r="D424" s="4" t="s">
        <v>11</v>
      </c>
      <c r="E424" s="4" t="s">
        <v>11</v>
      </c>
      <c r="F424" s="31" t="s">
        <v>12</v>
      </c>
      <c r="G424" s="30" t="s">
        <v>854</v>
      </c>
      <c r="H424" s="4" t="s">
        <v>855</v>
      </c>
      <c r="I424" s="17"/>
      <c r="J424" s="100" t="s">
        <v>856</v>
      </c>
      <c r="K424" s="12" t="s">
        <v>857</v>
      </c>
      <c r="L424" s="4" t="s">
        <v>858</v>
      </c>
      <c r="M424" s="4" t="s">
        <v>859</v>
      </c>
    </row>
    <row r="425" spans="1:13" ht="85" x14ac:dyDescent="0.2">
      <c r="A425" s="30">
        <v>143</v>
      </c>
      <c r="B425" s="31">
        <v>2007</v>
      </c>
      <c r="C425" s="31" t="s">
        <v>11</v>
      </c>
      <c r="D425" s="4" t="s">
        <v>860</v>
      </c>
      <c r="E425" s="4" t="s">
        <v>861</v>
      </c>
      <c r="F425" s="31" t="s">
        <v>12</v>
      </c>
      <c r="G425" s="30" t="s">
        <v>862</v>
      </c>
      <c r="H425" s="4" t="s">
        <v>863</v>
      </c>
      <c r="I425" s="17"/>
      <c r="J425" s="100" t="s">
        <v>864</v>
      </c>
      <c r="K425" s="12" t="s">
        <v>865</v>
      </c>
      <c r="L425" s="4" t="s">
        <v>866</v>
      </c>
      <c r="M425" s="4" t="s">
        <v>867</v>
      </c>
    </row>
    <row r="426" spans="1:13" ht="85" x14ac:dyDescent="0.2">
      <c r="A426" s="30">
        <v>148</v>
      </c>
      <c r="B426" s="31">
        <v>2007</v>
      </c>
      <c r="C426" s="31" t="s">
        <v>11</v>
      </c>
      <c r="D426" s="29" t="str">
        <f>HYPERLINK("https://www.capitol.hawaii.gov/hrscurrent/Vol04_Ch0201-0257/HRS0201/HRS_0201-0019.htm","§201-19")</f>
        <v>§201-19</v>
      </c>
      <c r="E426" s="4" t="s">
        <v>11</v>
      </c>
      <c r="F426" s="31" t="s">
        <v>196</v>
      </c>
      <c r="G426" s="30" t="s">
        <v>868</v>
      </c>
      <c r="H426" s="4" t="s">
        <v>869</v>
      </c>
      <c r="I426" s="9" t="s">
        <v>22</v>
      </c>
      <c r="J426" s="103" t="s">
        <v>870</v>
      </c>
      <c r="K426" s="12" t="s">
        <v>871</v>
      </c>
      <c r="L426" s="4" t="s">
        <v>872</v>
      </c>
      <c r="M426" s="4" t="s">
        <v>873</v>
      </c>
    </row>
    <row r="427" spans="1:13" ht="68" x14ac:dyDescent="0.2">
      <c r="A427" s="30">
        <v>150</v>
      </c>
      <c r="B427" s="31">
        <v>2007</v>
      </c>
      <c r="C427" s="31" t="s">
        <v>11</v>
      </c>
      <c r="D427" s="4" t="s">
        <v>11</v>
      </c>
      <c r="E427" s="4" t="s">
        <v>11</v>
      </c>
      <c r="F427" s="31" t="s">
        <v>115</v>
      </c>
      <c r="G427" s="30" t="s">
        <v>874</v>
      </c>
      <c r="H427" s="4" t="s">
        <v>875</v>
      </c>
      <c r="I427" s="20" t="s">
        <v>22</v>
      </c>
      <c r="J427" s="103" t="s">
        <v>876</v>
      </c>
      <c r="K427" s="12" t="s">
        <v>877</v>
      </c>
      <c r="L427" s="4" t="s">
        <v>878</v>
      </c>
      <c r="M427" s="4" t="s">
        <v>879</v>
      </c>
    </row>
    <row r="428" spans="1:13" ht="28" customHeight="1" x14ac:dyDescent="0.2">
      <c r="A428" s="75">
        <v>157</v>
      </c>
      <c r="B428" s="72">
        <v>2007</v>
      </c>
      <c r="C428" s="72" t="s">
        <v>11</v>
      </c>
      <c r="D428" s="29" t="str">
        <f>HYPERLINK("https://www.capitol.hawaii.gov/hrscurrent/Vol03_Ch0121-0200D/HRS0196/HRS_0196-0011.htm","§196-11")</f>
        <v>§196-11</v>
      </c>
      <c r="E428" s="61" t="s">
        <v>11</v>
      </c>
      <c r="F428" s="72" t="s">
        <v>12</v>
      </c>
      <c r="G428" s="75" t="s">
        <v>880</v>
      </c>
      <c r="H428" s="61" t="s">
        <v>881</v>
      </c>
      <c r="I428" s="77"/>
      <c r="J428" s="99" t="s">
        <v>882</v>
      </c>
      <c r="K428" s="63" t="s">
        <v>883</v>
      </c>
      <c r="L428" s="61" t="s">
        <v>884</v>
      </c>
      <c r="M428" s="61" t="s">
        <v>885</v>
      </c>
    </row>
    <row r="429" spans="1:13" ht="28" customHeight="1" x14ac:dyDescent="0.2">
      <c r="A429" s="74"/>
      <c r="B429" s="74"/>
      <c r="C429" s="74"/>
      <c r="D429" s="29" t="str">
        <f>HYPERLINK("https://www.capitol.hawaii.gov/hrscurrent/Vol03_Ch0121-0200D/HRS0196/HRS_0196-0021.htm","§196-21")</f>
        <v>§196-21</v>
      </c>
      <c r="E429" s="65"/>
      <c r="F429" s="74"/>
      <c r="G429" s="74"/>
      <c r="H429" s="65"/>
      <c r="I429" s="76"/>
      <c r="J429" s="99"/>
      <c r="K429" s="66"/>
      <c r="L429" s="65"/>
      <c r="M429" s="65"/>
    </row>
    <row r="430" spans="1:13" ht="28" customHeight="1" x14ac:dyDescent="0.2">
      <c r="A430" s="73"/>
      <c r="B430" s="73"/>
      <c r="C430" s="73"/>
      <c r="D430" s="29" t="str">
        <f>HYPERLINK("https://www.capitol.hawaii.gov/hrscurrent/Vol03_Ch0121-0200D/HRS0196/HRS_0196-0022.htm","§196-22")</f>
        <v>§196-22</v>
      </c>
      <c r="E430" s="62"/>
      <c r="F430" s="73"/>
      <c r="G430" s="73"/>
      <c r="H430" s="62"/>
      <c r="I430" s="68"/>
      <c r="J430" s="99"/>
      <c r="K430" s="64"/>
      <c r="L430" s="62"/>
      <c r="M430" s="62"/>
    </row>
    <row r="431" spans="1:13" ht="30" customHeight="1" x14ac:dyDescent="0.2">
      <c r="A431" s="75">
        <v>159</v>
      </c>
      <c r="B431" s="72">
        <v>2007</v>
      </c>
      <c r="C431" s="72" t="s">
        <v>11</v>
      </c>
      <c r="D431" s="29" t="str">
        <f>HYPERLINK("https://www.capitol.hawaii.gov/hrscurrent/Vol04_Ch0201-0257/HRS0205/HRS_0205-0002.htm","§205-2")</f>
        <v>§205-2</v>
      </c>
      <c r="E431" s="61" t="s">
        <v>11</v>
      </c>
      <c r="F431" s="72" t="s">
        <v>12</v>
      </c>
      <c r="G431" s="75" t="s">
        <v>886</v>
      </c>
      <c r="H431" s="61" t="s">
        <v>887</v>
      </c>
      <c r="I431" s="77"/>
      <c r="J431" s="99" t="s">
        <v>844</v>
      </c>
      <c r="K431" s="63" t="s">
        <v>888</v>
      </c>
      <c r="L431" s="61" t="s">
        <v>889</v>
      </c>
      <c r="M431" s="61" t="s">
        <v>890</v>
      </c>
    </row>
    <row r="432" spans="1:13" ht="30" customHeight="1" x14ac:dyDescent="0.2">
      <c r="A432" s="74"/>
      <c r="B432" s="74"/>
      <c r="C432" s="74"/>
      <c r="D432" s="29" t="str">
        <f>HYPERLINK("https://www.capitol.hawaii.gov/hrscurrent/Vol04_Ch0201-0257/HRS0205/HRS_0205-0004_0005.htm","§205-4.5")</f>
        <v>§205-4.5</v>
      </c>
      <c r="E432" s="65"/>
      <c r="F432" s="74"/>
      <c r="G432" s="74"/>
      <c r="H432" s="65"/>
      <c r="I432" s="76"/>
      <c r="J432" s="99"/>
      <c r="K432" s="66"/>
      <c r="L432" s="65"/>
      <c r="M432" s="65"/>
    </row>
    <row r="433" spans="1:13" ht="30" customHeight="1" x14ac:dyDescent="0.2">
      <c r="A433" s="73"/>
      <c r="B433" s="73"/>
      <c r="C433" s="73"/>
      <c r="D433" s="56" t="str">
        <f>HYPERLINK("https://www.capitol.hawaii.gov/hrscurrent/Vol03_Ch0121-0200D/HRS0141/HRS_0141-0009.htm","§141-9")</f>
        <v>§141-9</v>
      </c>
      <c r="E433" s="62"/>
      <c r="F433" s="73"/>
      <c r="G433" s="73"/>
      <c r="H433" s="62"/>
      <c r="I433" s="68"/>
      <c r="J433" s="99"/>
      <c r="K433" s="64"/>
      <c r="L433" s="62"/>
      <c r="M433" s="62"/>
    </row>
    <row r="434" spans="1:13" ht="74" customHeight="1" x14ac:dyDescent="0.2">
      <c r="A434" s="30">
        <v>160</v>
      </c>
      <c r="B434" s="31">
        <v>2007</v>
      </c>
      <c r="C434" s="31" t="s">
        <v>11</v>
      </c>
      <c r="D434" s="4" t="s">
        <v>11</v>
      </c>
      <c r="E434" s="4" t="s">
        <v>11</v>
      </c>
      <c r="F434" s="31" t="s">
        <v>12</v>
      </c>
      <c r="G434" s="30" t="s">
        <v>891</v>
      </c>
      <c r="H434" s="4" t="s">
        <v>892</v>
      </c>
      <c r="I434" s="9" t="s">
        <v>22</v>
      </c>
      <c r="J434" s="103" t="s">
        <v>893</v>
      </c>
      <c r="K434" s="12" t="s">
        <v>894</v>
      </c>
      <c r="L434" s="4" t="s">
        <v>895</v>
      </c>
      <c r="M434" s="4" t="s">
        <v>583</v>
      </c>
    </row>
    <row r="435" spans="1:13" ht="85" x14ac:dyDescent="0.2">
      <c r="A435" s="30">
        <v>165</v>
      </c>
      <c r="B435" s="31">
        <v>2007</v>
      </c>
      <c r="C435" s="31" t="s">
        <v>11</v>
      </c>
      <c r="D435" s="4" t="s">
        <v>11</v>
      </c>
      <c r="E435" s="4" t="s">
        <v>11</v>
      </c>
      <c r="F435" s="31" t="s">
        <v>12</v>
      </c>
      <c r="G435" s="30" t="s">
        <v>896</v>
      </c>
      <c r="H435" s="4" t="s">
        <v>897</v>
      </c>
      <c r="I435" s="9" t="s">
        <v>22</v>
      </c>
      <c r="J435" s="103" t="s">
        <v>898</v>
      </c>
      <c r="K435" s="12" t="s">
        <v>899</v>
      </c>
      <c r="L435" s="4" t="s">
        <v>900</v>
      </c>
      <c r="M435" s="4" t="s">
        <v>901</v>
      </c>
    </row>
    <row r="436" spans="1:13" ht="88" customHeight="1" x14ac:dyDescent="0.2">
      <c r="A436" s="75" t="str">
        <f>HYPERLINK("https://www.capitol.hawaii.gov/session2007/bills/HB1005_cd1_.htm","177")</f>
        <v>177</v>
      </c>
      <c r="B436" s="72">
        <v>2007</v>
      </c>
      <c r="C436" s="72" t="s">
        <v>11</v>
      </c>
      <c r="D436" s="4" t="s">
        <v>737</v>
      </c>
      <c r="E436" s="61" t="s">
        <v>902</v>
      </c>
      <c r="F436" s="72" t="s">
        <v>12</v>
      </c>
      <c r="G436" s="75" t="s">
        <v>903</v>
      </c>
      <c r="H436" s="61" t="s">
        <v>904</v>
      </c>
      <c r="I436" s="78" t="s">
        <v>22</v>
      </c>
      <c r="J436" s="104" t="s">
        <v>905</v>
      </c>
      <c r="K436" s="63" t="s">
        <v>906</v>
      </c>
      <c r="L436" s="61" t="s">
        <v>907</v>
      </c>
      <c r="M436" s="61" t="s">
        <v>908</v>
      </c>
    </row>
    <row r="437" spans="1:13" ht="88" customHeight="1" x14ac:dyDescent="0.2">
      <c r="A437" s="73"/>
      <c r="B437" s="73"/>
      <c r="C437" s="73"/>
      <c r="D437" s="29" t="str">
        <f>HYPERLINK("https://www.capitol.hawaii.gov/hrscurrent/Vol05_Ch0261-0319/HRS0269/HRS_0269-0003.htm","§269-3")</f>
        <v>§269-3</v>
      </c>
      <c r="E437" s="62"/>
      <c r="F437" s="73"/>
      <c r="G437" s="73"/>
      <c r="H437" s="62"/>
      <c r="I437" s="80"/>
      <c r="J437" s="104"/>
      <c r="K437" s="64"/>
      <c r="L437" s="62"/>
      <c r="M437" s="62"/>
    </row>
    <row r="438" spans="1:13" ht="15.75" customHeight="1" x14ac:dyDescent="0.2">
      <c r="A438" s="75">
        <v>182</v>
      </c>
      <c r="B438" s="72">
        <v>2007</v>
      </c>
      <c r="C438" s="72" t="s">
        <v>11</v>
      </c>
      <c r="D438" s="29" t="str">
        <f>HYPERLINK("https://www.capitol.hawaii.gov/hrscurrent/Vol11_Ch0476-0490/HRS0486B/HRS_0486B-0001_0005.htm","§486B-1.5")</f>
        <v>§486B-1.5</v>
      </c>
      <c r="E438" s="61" t="s">
        <v>11</v>
      </c>
      <c r="F438" s="72" t="s">
        <v>12</v>
      </c>
      <c r="G438" s="75" t="s">
        <v>909</v>
      </c>
      <c r="H438" s="61" t="s">
        <v>910</v>
      </c>
      <c r="I438" s="78" t="s">
        <v>22</v>
      </c>
      <c r="J438" s="104" t="s">
        <v>911</v>
      </c>
      <c r="K438" s="63" t="s">
        <v>912</v>
      </c>
      <c r="L438" s="61" t="s">
        <v>913</v>
      </c>
      <c r="M438" s="61" t="s">
        <v>914</v>
      </c>
    </row>
    <row r="439" spans="1:13" ht="15.75" customHeight="1" x14ac:dyDescent="0.2">
      <c r="A439" s="74"/>
      <c r="B439" s="74"/>
      <c r="C439" s="74"/>
      <c r="D439" s="29" t="str">
        <f>HYPERLINK("https://www.capitol.hawaii.gov/hrscurrent/Vol11_Ch0476-0490/HRS0486J/HRS_0486J-0001.htm","§486J-1")</f>
        <v>§486J-1</v>
      </c>
      <c r="E439" s="65"/>
      <c r="F439" s="74"/>
      <c r="G439" s="74"/>
      <c r="H439" s="65"/>
      <c r="I439" s="79"/>
      <c r="J439" s="104"/>
      <c r="K439" s="66"/>
      <c r="L439" s="65"/>
      <c r="M439" s="65"/>
    </row>
    <row r="440" spans="1:13" ht="17" x14ac:dyDescent="0.2">
      <c r="A440" s="74"/>
      <c r="B440" s="74"/>
      <c r="C440" s="74"/>
      <c r="D440" s="29" t="str">
        <f>HYPERLINK("https://www.capitol.hawaii.gov/hrscurrent/Vol11_Ch0476-0490/HRS0486J/HRS_0486J-0003.htm","§486J-3")</f>
        <v>§486J-3</v>
      </c>
      <c r="E440" s="65"/>
      <c r="F440" s="74"/>
      <c r="G440" s="74"/>
      <c r="H440" s="65"/>
      <c r="I440" s="79"/>
      <c r="J440" s="104"/>
      <c r="K440" s="66"/>
      <c r="L440" s="65"/>
      <c r="M440" s="65"/>
    </row>
    <row r="441" spans="1:13" ht="17" x14ac:dyDescent="0.2">
      <c r="A441" s="74"/>
      <c r="B441" s="74"/>
      <c r="C441" s="74"/>
      <c r="D441" s="29" t="str">
        <f>HYPERLINK("https://www.capitol.hawaii.gov/hrscurrent/Vol11_Ch0476-0490/HRS0486J/HRS_0486J-0004.htm","§486J-4  (repealed 2010) ")</f>
        <v xml:space="preserve">§486J-4  (repealed 2010) </v>
      </c>
      <c r="E441" s="65"/>
      <c r="F441" s="74"/>
      <c r="G441" s="74"/>
      <c r="H441" s="65"/>
      <c r="I441" s="79"/>
      <c r="J441" s="104"/>
      <c r="K441" s="66"/>
      <c r="L441" s="65"/>
      <c r="M441" s="65"/>
    </row>
    <row r="442" spans="1:13" ht="17" x14ac:dyDescent="0.2">
      <c r="A442" s="74"/>
      <c r="B442" s="74"/>
      <c r="C442" s="74"/>
      <c r="D442" s="56" t="str">
        <f>HYPERLINK("https://www.capitol.hawaii.gov/hrscurrent/Vol11_Ch0476-0490/HRS0486J/HRS_0486J-0004.htm","§486J-4.5 (repealed 2010)")</f>
        <v>§486J-4.5 (repealed 2010)</v>
      </c>
      <c r="E442" s="65"/>
      <c r="F442" s="74"/>
      <c r="G442" s="74"/>
      <c r="H442" s="65"/>
      <c r="I442" s="79"/>
      <c r="J442" s="104"/>
      <c r="K442" s="66"/>
      <c r="L442" s="65"/>
      <c r="M442" s="65"/>
    </row>
    <row r="443" spans="1:13" ht="17" x14ac:dyDescent="0.2">
      <c r="A443" s="74"/>
      <c r="B443" s="74"/>
      <c r="C443" s="74"/>
      <c r="D443" s="29" t="str">
        <f>HYPERLINK("https://www.capitol.hawaii.gov/hrscurrent/Vol11_Ch0476-0490/HRS0486J/HRS_0486J-0006.htm","§486J-6")</f>
        <v>§486J-6</v>
      </c>
      <c r="E443" s="65"/>
      <c r="F443" s="74"/>
      <c r="G443" s="74"/>
      <c r="H443" s="65"/>
      <c r="I443" s="79"/>
      <c r="J443" s="104"/>
      <c r="K443" s="66"/>
      <c r="L443" s="65"/>
      <c r="M443" s="65"/>
    </row>
    <row r="444" spans="1:13" ht="17" x14ac:dyDescent="0.2">
      <c r="A444" s="74"/>
      <c r="B444" s="74"/>
      <c r="C444" s="74"/>
      <c r="D444" s="29" t="str">
        <f>HYPERLINK("https://www.capitol.hawaii.gov/hrscurrent/Vol11_Ch0476-0490/HRS0486J/HRS_0486J-0009.htm","§486J-9")</f>
        <v>§486J-9</v>
      </c>
      <c r="E444" s="65"/>
      <c r="F444" s="74"/>
      <c r="G444" s="74"/>
      <c r="H444" s="65"/>
      <c r="I444" s="79"/>
      <c r="J444" s="104"/>
      <c r="K444" s="66"/>
      <c r="L444" s="65"/>
      <c r="M444" s="65"/>
    </row>
    <row r="445" spans="1:13" ht="15.75" customHeight="1" x14ac:dyDescent="0.2">
      <c r="A445" s="74"/>
      <c r="B445" s="74"/>
      <c r="C445" s="74"/>
      <c r="D445" s="29" t="str">
        <f>HYPERLINK("https://www.capitol.hawaii.gov/hrscurrent/Vol11_Ch0476-0490/HRS0486J/HRS_0486J-0008.htm","§486J-8 (repealed 2010) ")</f>
        <v xml:space="preserve">§486J-8 (repealed 2010) </v>
      </c>
      <c r="E445" s="65"/>
      <c r="F445" s="74"/>
      <c r="G445" s="74"/>
      <c r="H445" s="65"/>
      <c r="I445" s="79"/>
      <c r="J445" s="104"/>
      <c r="K445" s="66"/>
      <c r="L445" s="65"/>
      <c r="M445" s="65"/>
    </row>
    <row r="446" spans="1:13" ht="17" x14ac:dyDescent="0.2">
      <c r="A446" s="73"/>
      <c r="B446" s="73"/>
      <c r="C446" s="73"/>
      <c r="D446" s="56" t="str">
        <f>HYPERLINK("https://www.capitol.hawaii.gov/hrscurrent/Vol11_Ch0476-0490/HRS0486J/HRS_0486J-0011.htm","§486J-11 (repealed 2010)")</f>
        <v>§486J-11 (repealed 2010)</v>
      </c>
      <c r="E446" s="62"/>
      <c r="F446" s="73"/>
      <c r="G446" s="73"/>
      <c r="H446" s="62"/>
      <c r="I446" s="79"/>
      <c r="J446" s="104"/>
      <c r="K446" s="64"/>
      <c r="L446" s="62"/>
      <c r="M446" s="62"/>
    </row>
    <row r="447" spans="1:13" ht="15.75" customHeight="1" x14ac:dyDescent="0.2">
      <c r="A447" s="75">
        <v>205</v>
      </c>
      <c r="B447" s="72">
        <v>2007</v>
      </c>
      <c r="C447" s="72" t="s">
        <v>11</v>
      </c>
      <c r="D447" s="4" t="s">
        <v>915</v>
      </c>
      <c r="E447" s="61" t="s">
        <v>11</v>
      </c>
      <c r="F447" s="72" t="s">
        <v>12</v>
      </c>
      <c r="G447" s="75" t="s">
        <v>916</v>
      </c>
      <c r="H447" s="61" t="s">
        <v>917</v>
      </c>
      <c r="I447" s="77"/>
      <c r="J447" s="99" t="s">
        <v>918</v>
      </c>
      <c r="K447" s="63" t="s">
        <v>919</v>
      </c>
      <c r="L447" s="61" t="s">
        <v>920</v>
      </c>
      <c r="M447" s="61" t="s">
        <v>921</v>
      </c>
    </row>
    <row r="448" spans="1:13" ht="17" x14ac:dyDescent="0.2">
      <c r="A448" s="74"/>
      <c r="B448" s="74"/>
      <c r="C448" s="74"/>
      <c r="D448" s="4" t="s">
        <v>922</v>
      </c>
      <c r="E448" s="65"/>
      <c r="F448" s="74"/>
      <c r="G448" s="74"/>
      <c r="H448" s="65"/>
      <c r="I448" s="76"/>
      <c r="J448" s="99"/>
      <c r="K448" s="66"/>
      <c r="L448" s="65"/>
      <c r="M448" s="65"/>
    </row>
    <row r="449" spans="1:13" ht="17" x14ac:dyDescent="0.2">
      <c r="A449" s="74"/>
      <c r="B449" s="74"/>
      <c r="C449" s="74"/>
      <c r="D449" s="29" t="str">
        <f>HYPERLINK("https://www.capitol.hawaii.gov/hrscurrent/Vol02_Ch0046-0115/HRS0046/HRS_0046-0066.htm","§46-66")</f>
        <v>§46-66</v>
      </c>
      <c r="E449" s="65"/>
      <c r="F449" s="74"/>
      <c r="G449" s="74"/>
      <c r="H449" s="65"/>
      <c r="I449" s="76"/>
      <c r="J449" s="99"/>
      <c r="K449" s="66"/>
      <c r="L449" s="65"/>
      <c r="M449" s="65"/>
    </row>
    <row r="450" spans="1:13" ht="17" x14ac:dyDescent="0.2">
      <c r="A450" s="74"/>
      <c r="B450" s="74"/>
      <c r="C450" s="74"/>
      <c r="D450" s="29" t="str">
        <f>HYPERLINK("https://www.capitol.hawaii.gov/hrscurrent/Vol03_Ch0121-0200D/HRS0171/HRS_0171-0095.htm","§171-95")</f>
        <v>§171-95</v>
      </c>
      <c r="E450" s="65"/>
      <c r="F450" s="74"/>
      <c r="G450" s="74"/>
      <c r="H450" s="65"/>
      <c r="I450" s="76"/>
      <c r="J450" s="99"/>
      <c r="K450" s="66"/>
      <c r="L450" s="65"/>
      <c r="M450" s="65"/>
    </row>
    <row r="451" spans="1:13" ht="17" x14ac:dyDescent="0.2">
      <c r="A451" s="73"/>
      <c r="B451" s="73"/>
      <c r="C451" s="73"/>
      <c r="D451" s="29" t="s">
        <v>923</v>
      </c>
      <c r="E451" s="62"/>
      <c r="F451" s="73"/>
      <c r="G451" s="73"/>
      <c r="H451" s="62"/>
      <c r="I451" s="68"/>
      <c r="J451" s="99"/>
      <c r="K451" s="64"/>
      <c r="L451" s="62"/>
      <c r="M451" s="62"/>
    </row>
    <row r="452" spans="1:13" ht="119" x14ac:dyDescent="0.2">
      <c r="A452" s="30">
        <v>229</v>
      </c>
      <c r="B452" s="31">
        <v>2007</v>
      </c>
      <c r="C452" s="31" t="s">
        <v>11</v>
      </c>
      <c r="D452" s="4" t="s">
        <v>11</v>
      </c>
      <c r="E452" s="4" t="s">
        <v>11</v>
      </c>
      <c r="F452" s="31" t="s">
        <v>12</v>
      </c>
      <c r="G452" s="30" t="s">
        <v>924</v>
      </c>
      <c r="H452" s="4" t="s">
        <v>925</v>
      </c>
      <c r="I452" s="9" t="s">
        <v>22</v>
      </c>
      <c r="J452" s="103" t="s">
        <v>926</v>
      </c>
      <c r="K452" s="12" t="s">
        <v>927</v>
      </c>
      <c r="L452" s="4" t="s">
        <v>928</v>
      </c>
      <c r="M452" s="4" t="s">
        <v>929</v>
      </c>
    </row>
    <row r="453" spans="1:13" ht="26.75" customHeight="1" x14ac:dyDescent="0.2">
      <c r="A453" s="75">
        <v>234</v>
      </c>
      <c r="B453" s="72">
        <v>2007</v>
      </c>
      <c r="C453" s="72" t="s">
        <v>11</v>
      </c>
      <c r="D453" s="29" t="str">
        <f>HYPERLINK("https://www.capitol.hawaii.gov/hrscurrent/Vol06_Ch0321-0344/HRS0342B/HRS_0342B-0071.htm","§342B-71")</f>
        <v>§342B-71</v>
      </c>
      <c r="E453" s="61" t="s">
        <v>11</v>
      </c>
      <c r="F453" s="72" t="s">
        <v>19</v>
      </c>
      <c r="G453" s="75" t="s">
        <v>930</v>
      </c>
      <c r="H453" s="61" t="s">
        <v>931</v>
      </c>
      <c r="I453" s="78" t="s">
        <v>22</v>
      </c>
      <c r="J453" s="104" t="s">
        <v>932</v>
      </c>
      <c r="K453" s="63" t="s">
        <v>933</v>
      </c>
      <c r="L453" s="61"/>
      <c r="M453" s="61" t="s">
        <v>934</v>
      </c>
    </row>
    <row r="454" spans="1:13" ht="21.75" customHeight="1" x14ac:dyDescent="0.2">
      <c r="A454" s="74"/>
      <c r="B454" s="74"/>
      <c r="C454" s="74"/>
      <c r="D454" s="29" t="str">
        <f>HYPERLINK("https://www.capitol.hawaii.gov/hrscurrent/Vol06_Ch0321-0344/HRS0342B/HRS_0342B-0072.htm","§342B-72")</f>
        <v>§342B-72</v>
      </c>
      <c r="E454" s="65"/>
      <c r="F454" s="74"/>
      <c r="G454" s="74"/>
      <c r="H454" s="65"/>
      <c r="I454" s="79"/>
      <c r="J454" s="104"/>
      <c r="K454" s="66"/>
      <c r="L454" s="65"/>
      <c r="M454" s="65"/>
    </row>
    <row r="455" spans="1:13" ht="21" customHeight="1" x14ac:dyDescent="0.2">
      <c r="A455" s="73"/>
      <c r="B455" s="73"/>
      <c r="C455" s="73"/>
      <c r="D455" s="29" t="str">
        <f>HYPERLINK("https://www.capitol.hawaii.gov/hrscurrent/Vol06_Ch0321-0344/HRS0342B/HRS_0342B-0073.htm","§342B-73")</f>
        <v>§342B-73</v>
      </c>
      <c r="E455" s="62"/>
      <c r="F455" s="73"/>
      <c r="G455" s="73"/>
      <c r="H455" s="62"/>
      <c r="I455" s="80"/>
      <c r="J455" s="104"/>
      <c r="K455" s="64"/>
      <c r="L455" s="62"/>
      <c r="M455" s="62"/>
    </row>
    <row r="456" spans="1:13" ht="38" customHeight="1" x14ac:dyDescent="0.2">
      <c r="A456" s="75">
        <v>253</v>
      </c>
      <c r="B456" s="72">
        <v>2007</v>
      </c>
      <c r="C456" s="72" t="s">
        <v>11</v>
      </c>
      <c r="D456" s="29" t="str">
        <f>HYPERLINK("https://www.capitol.hawaii.gov/hrscurrent/Vol05_Ch0261-0319/HRS0304A/HRS_0304A-1891.htm","§304A-1891")</f>
        <v>§304A-1891</v>
      </c>
      <c r="E456" s="61" t="s">
        <v>935</v>
      </c>
      <c r="F456" s="72" t="s">
        <v>12</v>
      </c>
      <c r="G456" s="75" t="s">
        <v>936</v>
      </c>
      <c r="H456" s="61" t="s">
        <v>937</v>
      </c>
      <c r="I456" s="78" t="s">
        <v>22</v>
      </c>
      <c r="J456" s="104" t="s">
        <v>844</v>
      </c>
      <c r="K456" s="63" t="s">
        <v>938</v>
      </c>
      <c r="L456" s="61" t="s">
        <v>939</v>
      </c>
      <c r="M456" s="61" t="s">
        <v>940</v>
      </c>
    </row>
    <row r="457" spans="1:13" ht="38" customHeight="1" x14ac:dyDescent="0.2">
      <c r="A457" s="74"/>
      <c r="B457" s="74"/>
      <c r="C457" s="74"/>
      <c r="D457" s="33" t="str">
        <f>HYPERLINK("https://www.capitol.hawaii.gov/hrscurrent/Vol05_Ch0261-0319/HRS0304A/HRS_0304A-1892.htm","§304A-1892")</f>
        <v>§304A-1892</v>
      </c>
      <c r="E457" s="65"/>
      <c r="F457" s="74"/>
      <c r="G457" s="74"/>
      <c r="H457" s="65"/>
      <c r="I457" s="79"/>
      <c r="J457" s="104"/>
      <c r="K457" s="66"/>
      <c r="L457" s="65"/>
      <c r="M457" s="65"/>
    </row>
    <row r="458" spans="1:13" ht="38" customHeight="1" x14ac:dyDescent="0.2">
      <c r="A458" s="74"/>
      <c r="B458" s="74"/>
      <c r="C458" s="74"/>
      <c r="D458" s="33" t="str">
        <f>HYPERLINK("https://www.capitol.hawaii.gov/hrscurrent/Vol05_Ch0261-0319/HRS0304A/HRS_0304A-1893.htm","§304A-1893 (repealed 2007)")</f>
        <v>§304A-1893 (repealed 2007)</v>
      </c>
      <c r="E458" s="65"/>
      <c r="F458" s="74"/>
      <c r="G458" s="74"/>
      <c r="H458" s="65"/>
      <c r="I458" s="79"/>
      <c r="J458" s="104"/>
      <c r="K458" s="66"/>
      <c r="L458" s="65"/>
      <c r="M458" s="65"/>
    </row>
    <row r="459" spans="1:13" ht="38" customHeight="1" x14ac:dyDescent="0.2">
      <c r="A459" s="74"/>
      <c r="B459" s="74"/>
      <c r="C459" s="74"/>
      <c r="D459" s="33" t="str">
        <f>HYPERLINK("https://www.capitol.hawaii.gov/hrscurrent/Vol05_Ch0261-0319/HRS0304A/HRS_0304A-1893_0001.htm","§304A-1893.1")</f>
        <v>§304A-1893.1</v>
      </c>
      <c r="E459" s="65"/>
      <c r="F459" s="74"/>
      <c r="G459" s="74"/>
      <c r="H459" s="65"/>
      <c r="I459" s="79"/>
      <c r="J459" s="104"/>
      <c r="K459" s="66"/>
      <c r="L459" s="65"/>
      <c r="M459" s="65"/>
    </row>
    <row r="460" spans="1:13" ht="38" customHeight="1" x14ac:dyDescent="0.2">
      <c r="A460" s="73"/>
      <c r="B460" s="73"/>
      <c r="C460" s="73"/>
      <c r="D460" s="33" t="str">
        <f>HYPERLINK("https://www.capitol.hawaii.gov/hrscurrent/Vol05_Ch0261-0319/HRS0304A/HRS_0304A-1894_0001.htm","§304A-1894.1")</f>
        <v>§304A-1894.1</v>
      </c>
      <c r="E460" s="62"/>
      <c r="F460" s="73"/>
      <c r="G460" s="73"/>
      <c r="H460" s="62"/>
      <c r="I460" s="80"/>
      <c r="J460" s="104"/>
      <c r="K460" s="64"/>
      <c r="L460" s="62"/>
      <c r="M460" s="62"/>
    </row>
    <row r="461" spans="1:13" ht="68" x14ac:dyDescent="0.2">
      <c r="A461" s="30">
        <v>254</v>
      </c>
      <c r="B461" s="31">
        <v>2007</v>
      </c>
      <c r="C461" s="31" t="s">
        <v>11</v>
      </c>
      <c r="D461" s="52" t="s">
        <v>11</v>
      </c>
      <c r="E461" s="4" t="s">
        <v>11</v>
      </c>
      <c r="F461" s="31" t="s">
        <v>57</v>
      </c>
      <c r="G461" s="30" t="s">
        <v>941</v>
      </c>
      <c r="H461" s="4" t="s">
        <v>942</v>
      </c>
      <c r="I461" s="89" t="s">
        <v>22</v>
      </c>
      <c r="J461" s="103" t="s">
        <v>943</v>
      </c>
      <c r="K461" s="12" t="s">
        <v>944</v>
      </c>
      <c r="L461" s="4" t="s">
        <v>945</v>
      </c>
      <c r="M461" s="4" t="s">
        <v>946</v>
      </c>
    </row>
    <row r="462" spans="1:13" ht="85" x14ac:dyDescent="0.2">
      <c r="A462" s="30">
        <v>261</v>
      </c>
      <c r="B462" s="31">
        <v>2007</v>
      </c>
      <c r="C462" s="31" t="s">
        <v>11</v>
      </c>
      <c r="D462" s="52" t="s">
        <v>11</v>
      </c>
      <c r="E462" s="4" t="s">
        <v>11</v>
      </c>
      <c r="F462" s="31" t="s">
        <v>12</v>
      </c>
      <c r="G462" s="30" t="s">
        <v>947</v>
      </c>
      <c r="H462" s="4" t="s">
        <v>948</v>
      </c>
      <c r="I462" s="89" t="s">
        <v>22</v>
      </c>
      <c r="J462" s="103" t="s">
        <v>949</v>
      </c>
      <c r="K462" s="12" t="s">
        <v>950</v>
      </c>
      <c r="L462" s="4" t="s">
        <v>951</v>
      </c>
      <c r="M462" s="4" t="s">
        <v>675</v>
      </c>
    </row>
    <row r="463" spans="1:13" ht="17" x14ac:dyDescent="0.2">
      <c r="A463" s="75">
        <v>262</v>
      </c>
      <c r="B463" s="72">
        <v>2007</v>
      </c>
      <c r="C463" s="72" t="s">
        <v>952</v>
      </c>
      <c r="D463" s="33" t="str">
        <f>HYPERLINK("https://www.capitol.hawaii.gov/hrscurrent/Vol03_Ch0121-0200D/HRS0179D/HRS_0179D-0021.htm","§179D-21")</f>
        <v>§179D-21</v>
      </c>
      <c r="E463" s="61" t="s">
        <v>11</v>
      </c>
      <c r="F463" s="72" t="s">
        <v>81</v>
      </c>
      <c r="G463" s="75" t="s">
        <v>953</v>
      </c>
      <c r="H463" s="61" t="s">
        <v>954</v>
      </c>
      <c r="I463" s="90" t="s">
        <v>22</v>
      </c>
      <c r="J463" s="104" t="s">
        <v>955</v>
      </c>
      <c r="K463" s="63" t="s">
        <v>956</v>
      </c>
      <c r="L463" s="61" t="s">
        <v>957</v>
      </c>
      <c r="M463" s="61" t="s">
        <v>675</v>
      </c>
    </row>
    <row r="464" spans="1:13" ht="17" x14ac:dyDescent="0.2">
      <c r="A464" s="74"/>
      <c r="B464" s="74"/>
      <c r="C464" s="74"/>
      <c r="D464" s="33" t="str">
        <f>HYPERLINK("https://www.capitol.hawaii.gov/hrscurrent/Vol03_Ch0121-0200D/HRS0179D/HRS_0179D-0022.htm","§179D-22")</f>
        <v>§179D-22</v>
      </c>
      <c r="E464" s="65"/>
      <c r="F464" s="74"/>
      <c r="G464" s="74"/>
      <c r="H464" s="65"/>
      <c r="I464" s="91"/>
      <c r="J464" s="104"/>
      <c r="K464" s="66"/>
      <c r="L464" s="65"/>
      <c r="M464" s="65"/>
    </row>
    <row r="465" spans="1:13" ht="17" x14ac:dyDescent="0.2">
      <c r="A465" s="74"/>
      <c r="B465" s="74"/>
      <c r="C465" s="74"/>
      <c r="D465" s="33" t="str">
        <f>HYPERLINK("https://www.capitol.hawaii.gov/hrscurrent/Vol03_Ch0121-0200D/HRS0179D/HRS_0179D-0023.htm","§179D-23")</f>
        <v>§179D-23</v>
      </c>
      <c r="E465" s="65"/>
      <c r="F465" s="74"/>
      <c r="G465" s="74"/>
      <c r="H465" s="65"/>
      <c r="I465" s="91"/>
      <c r="J465" s="104"/>
      <c r="K465" s="66"/>
      <c r="L465" s="65"/>
      <c r="M465" s="65"/>
    </row>
    <row r="466" spans="1:13" ht="17" x14ac:dyDescent="0.2">
      <c r="A466" s="74"/>
      <c r="B466" s="74"/>
      <c r="C466" s="74"/>
      <c r="D466" s="33" t="str">
        <f>HYPERLINK("https://www.capitol.hawaii.gov/hrscurrent/Vol03_Ch0121-0200D/HRS0179D/HRS_0179D-0024.htm","§179D-24")</f>
        <v>§179D-24</v>
      </c>
      <c r="E466" s="65"/>
      <c r="F466" s="74"/>
      <c r="G466" s="74"/>
      <c r="H466" s="65"/>
      <c r="I466" s="91"/>
      <c r="J466" s="104"/>
      <c r="K466" s="66"/>
      <c r="L466" s="65"/>
      <c r="M466" s="65"/>
    </row>
    <row r="467" spans="1:13" ht="17" x14ac:dyDescent="0.2">
      <c r="A467" s="74"/>
      <c r="B467" s="74"/>
      <c r="C467" s="74"/>
      <c r="D467" s="33" t="str">
        <f>HYPERLINK("https://www.capitol.hawaii.gov/hrscurrent/Vol03_Ch0121-0200D/HRS0179D/HRS_0179D-0025.htm","§179D-25")</f>
        <v>§179D-25</v>
      </c>
      <c r="E467" s="65"/>
      <c r="F467" s="74"/>
      <c r="G467" s="74"/>
      <c r="H467" s="65"/>
      <c r="I467" s="91"/>
      <c r="J467" s="104"/>
      <c r="K467" s="66"/>
      <c r="L467" s="65"/>
      <c r="M467" s="65"/>
    </row>
    <row r="468" spans="1:13" ht="17" x14ac:dyDescent="0.2">
      <c r="A468" s="74"/>
      <c r="B468" s="74"/>
      <c r="C468" s="74"/>
      <c r="D468" s="33" t="str">
        <f>HYPERLINK("https://www.capitol.hawaii.gov/hrscurrent/Vol03_Ch0121-0200D/HRS0179D/HRS_0179D-0026.htm","§179D-26")</f>
        <v>§179D-26</v>
      </c>
      <c r="E468" s="65"/>
      <c r="F468" s="74"/>
      <c r="G468" s="74"/>
      <c r="H468" s="65"/>
      <c r="I468" s="91"/>
      <c r="J468" s="104"/>
      <c r="K468" s="66"/>
      <c r="L468" s="65"/>
      <c r="M468" s="65"/>
    </row>
    <row r="469" spans="1:13" ht="17" x14ac:dyDescent="0.2">
      <c r="A469" s="74"/>
      <c r="B469" s="74"/>
      <c r="C469" s="74"/>
      <c r="D469" s="33" t="str">
        <f>HYPERLINK("https://www.capitol.hawaii.gov/hrscurrent/Vol03_Ch0121-0200D/HRS0179D/HRS_0179D-0027.htm","§179D-27")</f>
        <v>§179D-27</v>
      </c>
      <c r="E469" s="65"/>
      <c r="F469" s="74"/>
      <c r="G469" s="74"/>
      <c r="H469" s="65"/>
      <c r="I469" s="91"/>
      <c r="J469" s="104"/>
      <c r="K469" s="66"/>
      <c r="L469" s="65"/>
      <c r="M469" s="65"/>
    </row>
    <row r="470" spans="1:13" ht="17" x14ac:dyDescent="0.2">
      <c r="A470" s="74"/>
      <c r="B470" s="74"/>
      <c r="C470" s="74"/>
      <c r="D470" s="33" t="str">
        <f>HYPERLINK("https://www.capitol.hawaii.gov/hrscurrent/Vol03_Ch0121-0200D/HRS0179D/HRS_0179D-0028.htm","§179D-28")</f>
        <v>§179D-28</v>
      </c>
      <c r="E470" s="65"/>
      <c r="F470" s="74"/>
      <c r="G470" s="74"/>
      <c r="H470" s="65"/>
      <c r="I470" s="91"/>
      <c r="J470" s="104"/>
      <c r="K470" s="66"/>
      <c r="L470" s="65"/>
      <c r="M470" s="65"/>
    </row>
    <row r="471" spans="1:13" ht="17" x14ac:dyDescent="0.2">
      <c r="A471" s="74"/>
      <c r="B471" s="74"/>
      <c r="C471" s="74"/>
      <c r="D471" s="33" t="str">
        <f>HYPERLINK("https://www.capitol.hawaii.gov/hrscurrent/Vol03_Ch0121-0200D/HRS0179D/HRS_0179D-0029.htm","§179D-29")</f>
        <v>§179D-29</v>
      </c>
      <c r="E471" s="65"/>
      <c r="F471" s="74"/>
      <c r="G471" s="74"/>
      <c r="H471" s="65"/>
      <c r="I471" s="91"/>
      <c r="J471" s="104"/>
      <c r="K471" s="66"/>
      <c r="L471" s="65"/>
      <c r="M471" s="65"/>
    </row>
    <row r="472" spans="1:13" ht="17" x14ac:dyDescent="0.2">
      <c r="A472" s="74"/>
      <c r="B472" s="74"/>
      <c r="C472" s="74"/>
      <c r="D472" s="33" t="str">
        <f>HYPERLINK("https://www.capitol.hawaii.gov/hrscurrent/Vol03_Ch0121-0200D/HRS0179D/HRS_0179D-0030.htm","§179D-30")</f>
        <v>§179D-30</v>
      </c>
      <c r="E472" s="65"/>
      <c r="F472" s="74"/>
      <c r="G472" s="74"/>
      <c r="H472" s="65"/>
      <c r="I472" s="91"/>
      <c r="J472" s="104"/>
      <c r="K472" s="66"/>
      <c r="L472" s="65"/>
      <c r="M472" s="65"/>
    </row>
    <row r="473" spans="1:13" ht="17" x14ac:dyDescent="0.2">
      <c r="A473" s="74"/>
      <c r="B473" s="74"/>
      <c r="C473" s="74"/>
      <c r="D473" s="29" t="str">
        <f>HYPERLINK("https://www.capitol.hawaii.gov/hrscurrent/Vol03_Ch0121-0200D/HRS0179D/HRS_0179D-0001.htm","§179D-1")</f>
        <v>§179D-1</v>
      </c>
      <c r="E473" s="65"/>
      <c r="F473" s="74"/>
      <c r="G473" s="74"/>
      <c r="H473" s="65"/>
      <c r="I473" s="91"/>
      <c r="J473" s="104"/>
      <c r="K473" s="66"/>
      <c r="L473" s="65"/>
      <c r="M473" s="65"/>
    </row>
    <row r="474" spans="1:13" ht="17" x14ac:dyDescent="0.2">
      <c r="A474" s="74"/>
      <c r="B474" s="74"/>
      <c r="C474" s="74"/>
      <c r="D474" s="29" t="str">
        <f>HYPERLINK("https://www.capitol.hawaii.gov/hrscurrent/Vol03_Ch0121-0200D/HRS0179D/HRS_0179D-0002.htm","§179D-2")</f>
        <v>§179D-2</v>
      </c>
      <c r="E474" s="65"/>
      <c r="F474" s="74"/>
      <c r="G474" s="74"/>
      <c r="H474" s="65"/>
      <c r="I474" s="91"/>
      <c r="J474" s="104"/>
      <c r="K474" s="66"/>
      <c r="L474" s="65"/>
      <c r="M474" s="65"/>
    </row>
    <row r="475" spans="1:13" ht="17" x14ac:dyDescent="0.2">
      <c r="A475" s="74"/>
      <c r="B475" s="74"/>
      <c r="C475" s="74"/>
      <c r="D475" s="29" t="str">
        <f>HYPERLINK("https://www.capitol.hawaii.gov/hrscurrent/Vol03_Ch0121-0200D/HRS0179D/HRS_0179D-0003.htm","§179D-3")</f>
        <v>§179D-3</v>
      </c>
      <c r="E475" s="65"/>
      <c r="F475" s="74"/>
      <c r="G475" s="74"/>
      <c r="H475" s="65"/>
      <c r="I475" s="91"/>
      <c r="J475" s="104"/>
      <c r="K475" s="66"/>
      <c r="L475" s="65"/>
      <c r="M475" s="65"/>
    </row>
    <row r="476" spans="1:13" ht="17" x14ac:dyDescent="0.2">
      <c r="A476" s="74"/>
      <c r="B476" s="74"/>
      <c r="C476" s="74"/>
      <c r="D476" s="29" t="str">
        <f>HYPERLINK("https://www.capitol.hawaii.gov/hrscurrent/Vol03_Ch0121-0200D/HRS0179D/HRS_0179D-0004.htm","§179D-4")</f>
        <v>§179D-4</v>
      </c>
      <c r="E476" s="65"/>
      <c r="F476" s="74"/>
      <c r="G476" s="74"/>
      <c r="H476" s="65"/>
      <c r="I476" s="91"/>
      <c r="J476" s="104"/>
      <c r="K476" s="66"/>
      <c r="L476" s="65"/>
      <c r="M476" s="65"/>
    </row>
    <row r="477" spans="1:13" ht="17" x14ac:dyDescent="0.2">
      <c r="A477" s="74"/>
      <c r="B477" s="74"/>
      <c r="C477" s="74"/>
      <c r="D477" s="29" t="str">
        <f>HYPERLINK("https://www.capitol.hawaii.gov/hrscurrent/Vol03_Ch0121-0200D/HRS0179D/HRS_0179D-0006.htm","§179D-6")</f>
        <v>§179D-6</v>
      </c>
      <c r="E477" s="65"/>
      <c r="F477" s="74"/>
      <c r="G477" s="74"/>
      <c r="H477" s="65"/>
      <c r="I477" s="91"/>
      <c r="J477" s="104"/>
      <c r="K477" s="66"/>
      <c r="L477" s="65"/>
      <c r="M477" s="65"/>
    </row>
    <row r="478" spans="1:13" ht="17" x14ac:dyDescent="0.2">
      <c r="A478" s="74"/>
      <c r="B478" s="74"/>
      <c r="C478" s="74"/>
      <c r="D478" s="29" t="str">
        <f>HYPERLINK("https://www.capitol.hawaii.gov/hrscurrent/Vol03_Ch0121-0200D/HRS0179D/HRS_0179D-0007.htm","§179D-7")</f>
        <v>§179D-7</v>
      </c>
      <c r="E478" s="65"/>
      <c r="F478" s="74"/>
      <c r="G478" s="74"/>
      <c r="H478" s="65"/>
      <c r="I478" s="91"/>
      <c r="J478" s="104"/>
      <c r="K478" s="66"/>
      <c r="L478" s="65"/>
      <c r="M478" s="65"/>
    </row>
    <row r="479" spans="1:13" ht="15.75" customHeight="1" x14ac:dyDescent="0.2">
      <c r="A479" s="74"/>
      <c r="B479" s="74"/>
      <c r="C479" s="74"/>
      <c r="D479" s="29" t="str">
        <f>HYPERLINK("https://www.capitol.hawaii.gov/hrscurrent/Vol03_Ch0121-0200D/HRS0179D/HRS_0179D-0008.htm","§179D-8")</f>
        <v>§179D-8</v>
      </c>
      <c r="E479" s="65"/>
      <c r="F479" s="74"/>
      <c r="G479" s="74"/>
      <c r="H479" s="65"/>
      <c r="I479" s="91"/>
      <c r="J479" s="104"/>
      <c r="K479" s="66"/>
      <c r="L479" s="65"/>
      <c r="M479" s="65"/>
    </row>
    <row r="480" spans="1:13" ht="17" x14ac:dyDescent="0.2">
      <c r="A480" s="74"/>
      <c r="B480" s="74"/>
      <c r="C480" s="74"/>
      <c r="D480" s="29" t="str">
        <f>HYPERLINK("https://www.capitol.hawaii.gov/hrscurrent/Vol03_Ch0121-0200D/HRS0179D/HRS_0179D-0009.htm","§179D-9")</f>
        <v>§179D-9</v>
      </c>
      <c r="E480" s="65"/>
      <c r="F480" s="74"/>
      <c r="G480" s="74"/>
      <c r="H480" s="65"/>
      <c r="I480" s="91"/>
      <c r="J480" s="104"/>
      <c r="K480" s="66"/>
      <c r="L480" s="65"/>
      <c r="M480" s="65"/>
    </row>
    <row r="481" spans="1:13" ht="17" x14ac:dyDescent="0.2">
      <c r="A481" s="73"/>
      <c r="B481" s="73"/>
      <c r="C481" s="73"/>
      <c r="D481" s="29" t="str">
        <f>HYPERLINK("https://www.capitol.hawaii.gov/hrscurrent/Vol03_Ch0121-0200D/HRS0179D/HRS_0179D-0005.htm","§179D-5 (repealed 2007)")</f>
        <v>§179D-5 (repealed 2007)</v>
      </c>
      <c r="E481" s="62"/>
      <c r="F481" s="73"/>
      <c r="G481" s="73"/>
      <c r="H481" s="62"/>
      <c r="I481" s="92"/>
      <c r="J481" s="104"/>
      <c r="K481" s="64"/>
      <c r="L481" s="62"/>
      <c r="M481" s="62"/>
    </row>
    <row r="482" spans="1:13" ht="119" x14ac:dyDescent="0.2">
      <c r="A482" s="30">
        <v>266</v>
      </c>
      <c r="B482" s="31">
        <v>2007</v>
      </c>
      <c r="C482" s="31" t="s">
        <v>11</v>
      </c>
      <c r="D482" s="4" t="s">
        <v>11</v>
      </c>
      <c r="E482" s="4" t="s">
        <v>11</v>
      </c>
      <c r="F482" s="31" t="s">
        <v>12</v>
      </c>
      <c r="G482" s="30" t="s">
        <v>958</v>
      </c>
      <c r="H482" s="4" t="s">
        <v>959</v>
      </c>
      <c r="I482" s="89" t="s">
        <v>22</v>
      </c>
      <c r="J482" s="103" t="s">
        <v>960</v>
      </c>
      <c r="K482" s="12" t="s">
        <v>961</v>
      </c>
      <c r="L482" s="4" t="s">
        <v>962</v>
      </c>
      <c r="M482" s="4" t="s">
        <v>963</v>
      </c>
    </row>
    <row r="483" spans="1:13" ht="119" x14ac:dyDescent="0.2">
      <c r="A483" s="30">
        <v>267</v>
      </c>
      <c r="B483" s="31">
        <v>2007</v>
      </c>
      <c r="C483" s="31" t="s">
        <v>11</v>
      </c>
      <c r="D483" s="4" t="s">
        <v>11</v>
      </c>
      <c r="E483" s="4" t="s">
        <v>11</v>
      </c>
      <c r="F483" s="31" t="s">
        <v>115</v>
      </c>
      <c r="G483" s="30" t="s">
        <v>964</v>
      </c>
      <c r="H483" s="4" t="s">
        <v>965</v>
      </c>
      <c r="I483" s="89" t="s">
        <v>22</v>
      </c>
      <c r="J483" s="103" t="s">
        <v>876</v>
      </c>
      <c r="K483" s="12" t="s">
        <v>966</v>
      </c>
      <c r="L483" s="4" t="s">
        <v>967</v>
      </c>
      <c r="M483" s="4" t="s">
        <v>583</v>
      </c>
    </row>
    <row r="484" spans="1:13" ht="60" customHeight="1" x14ac:dyDescent="0.2">
      <c r="A484" s="75">
        <v>286</v>
      </c>
      <c r="B484" s="72">
        <v>2007</v>
      </c>
      <c r="C484" s="72" t="s">
        <v>11</v>
      </c>
      <c r="D484" s="29" t="str">
        <f>HYPERLINK("https://www.capitol.hawaii.gov/hrscurrent/Vol04_Ch0201-0257/HRS0248/HRS_0248-0009.htm","§248-9")</f>
        <v>§248-9</v>
      </c>
      <c r="E484" s="61" t="s">
        <v>11</v>
      </c>
      <c r="F484" s="72" t="s">
        <v>57</v>
      </c>
      <c r="G484" s="75" t="s">
        <v>968</v>
      </c>
      <c r="H484" s="61" t="s">
        <v>969</v>
      </c>
      <c r="I484" s="77"/>
      <c r="J484" s="99" t="s">
        <v>970</v>
      </c>
      <c r="K484" s="63" t="s">
        <v>971</v>
      </c>
      <c r="L484" s="61" t="s">
        <v>972</v>
      </c>
      <c r="M484" s="61" t="s">
        <v>973</v>
      </c>
    </row>
    <row r="485" spans="1:13" ht="60" customHeight="1" x14ac:dyDescent="0.2">
      <c r="A485" s="73"/>
      <c r="B485" s="73"/>
      <c r="C485" s="73"/>
      <c r="D485" s="29" t="str">
        <f>HYPERLINK("https://www.capitol.hawaii.gov/hrscurrent/Vol05_Ch0261-0319/HRS0264/HRS_0264-0018.htm","§264-18")</f>
        <v>§264-18</v>
      </c>
      <c r="E485" s="62"/>
      <c r="F485" s="73"/>
      <c r="G485" s="73"/>
      <c r="H485" s="62"/>
      <c r="I485" s="68"/>
      <c r="J485" s="99"/>
      <c r="K485" s="64"/>
      <c r="L485" s="62"/>
      <c r="M485" s="62"/>
    </row>
    <row r="486" spans="1:13" ht="68" x14ac:dyDescent="0.2">
      <c r="A486" s="30">
        <v>9</v>
      </c>
      <c r="B486" s="31">
        <v>2006</v>
      </c>
      <c r="C486" s="31" t="s">
        <v>11</v>
      </c>
      <c r="D486" s="29" t="str">
        <f>HYPERLINK("https://www.capitol.hawaii.gov/hrscurrent/Vol05_Ch0261-0319/HRS0269/HRS_0269-0007_0005.htm","§269-7.5")</f>
        <v>§269-7.5</v>
      </c>
      <c r="E486" s="4" t="s">
        <v>11</v>
      </c>
      <c r="F486" s="31" t="s">
        <v>12</v>
      </c>
      <c r="G486" s="30" t="s">
        <v>974</v>
      </c>
      <c r="H486" s="4" t="s">
        <v>975</v>
      </c>
      <c r="I486" s="17"/>
      <c r="J486" s="100" t="s">
        <v>976</v>
      </c>
      <c r="K486" s="12" t="s">
        <v>977</v>
      </c>
      <c r="L486" s="4" t="s">
        <v>978</v>
      </c>
      <c r="M486" s="4" t="s">
        <v>979</v>
      </c>
    </row>
    <row r="487" spans="1:13" ht="68" x14ac:dyDescent="0.2">
      <c r="A487" s="30">
        <v>22</v>
      </c>
      <c r="B487" s="31">
        <v>2006</v>
      </c>
      <c r="C487" s="31" t="s">
        <v>11</v>
      </c>
      <c r="D487" s="29" t="str">
        <f>HYPERLINK("https://www.capitol.hawaii.gov/hrscurrent/Vol05_Ch0261-0319/HRS0286/HRS_0286-0002.htm","§286-2")</f>
        <v>§286-2</v>
      </c>
      <c r="E487" s="4" t="s">
        <v>11</v>
      </c>
      <c r="F487" s="31" t="s">
        <v>57</v>
      </c>
      <c r="G487" s="30" t="s">
        <v>980</v>
      </c>
      <c r="H487" s="4" t="s">
        <v>981</v>
      </c>
      <c r="I487" s="17"/>
      <c r="J487" s="100" t="s">
        <v>982</v>
      </c>
      <c r="K487" s="12" t="s">
        <v>983</v>
      </c>
      <c r="L487" s="4" t="s">
        <v>984</v>
      </c>
      <c r="M487" s="4" t="s">
        <v>985</v>
      </c>
    </row>
    <row r="488" spans="1:13" ht="68" x14ac:dyDescent="0.2">
      <c r="A488" s="30">
        <v>26</v>
      </c>
      <c r="B488" s="31">
        <v>2006</v>
      </c>
      <c r="C488" s="31" t="s">
        <v>11</v>
      </c>
      <c r="D488" s="4" t="s">
        <v>11</v>
      </c>
      <c r="E488" s="4" t="s">
        <v>11</v>
      </c>
      <c r="F488" s="31" t="s">
        <v>12</v>
      </c>
      <c r="G488" s="30" t="s">
        <v>986</v>
      </c>
      <c r="H488" s="4" t="s">
        <v>987</v>
      </c>
      <c r="I488" s="9" t="s">
        <v>22</v>
      </c>
      <c r="J488" s="103" t="s">
        <v>988</v>
      </c>
      <c r="K488" s="12" t="s">
        <v>989</v>
      </c>
      <c r="L488" s="4" t="s">
        <v>990</v>
      </c>
      <c r="M488" s="4" t="s">
        <v>693</v>
      </c>
    </row>
    <row r="489" spans="1:13" ht="68" x14ac:dyDescent="0.2">
      <c r="A489" s="30">
        <v>51</v>
      </c>
      <c r="B489" s="31">
        <v>2006</v>
      </c>
      <c r="C489" s="31" t="s">
        <v>11</v>
      </c>
      <c r="D489" s="4" t="s">
        <v>11</v>
      </c>
      <c r="E489" s="4" t="s">
        <v>11</v>
      </c>
      <c r="F489" s="31" t="s">
        <v>12</v>
      </c>
      <c r="G489" s="30" t="s">
        <v>991</v>
      </c>
      <c r="H489" s="4" t="s">
        <v>992</v>
      </c>
      <c r="I489" s="9" t="s">
        <v>22</v>
      </c>
      <c r="J489" s="103" t="s">
        <v>993</v>
      </c>
      <c r="K489" s="12" t="s">
        <v>994</v>
      </c>
      <c r="L489" s="4" t="s">
        <v>995</v>
      </c>
      <c r="M489" s="4" t="s">
        <v>693</v>
      </c>
    </row>
    <row r="490" spans="1:13" ht="15.75" customHeight="1" x14ac:dyDescent="0.2">
      <c r="A490" s="75">
        <v>55</v>
      </c>
      <c r="B490" s="72">
        <v>2006</v>
      </c>
      <c r="C490" s="72" t="s">
        <v>11</v>
      </c>
      <c r="D490" s="29" t="s">
        <v>996</v>
      </c>
      <c r="E490" s="61" t="s">
        <v>11</v>
      </c>
      <c r="F490" s="72" t="s">
        <v>81</v>
      </c>
      <c r="G490" s="75" t="s">
        <v>997</v>
      </c>
      <c r="H490" s="61" t="s">
        <v>998</v>
      </c>
      <c r="I490" s="77"/>
      <c r="J490" s="99" t="s">
        <v>999</v>
      </c>
      <c r="K490" s="63" t="s">
        <v>1000</v>
      </c>
      <c r="L490" s="61" t="s">
        <v>1001</v>
      </c>
      <c r="M490" s="61" t="s">
        <v>1002</v>
      </c>
    </row>
    <row r="491" spans="1:13" ht="17" x14ac:dyDescent="0.2">
      <c r="A491" s="73"/>
      <c r="B491" s="73"/>
      <c r="C491" s="73"/>
      <c r="D491" s="29" t="s">
        <v>1003</v>
      </c>
      <c r="E491" s="62"/>
      <c r="F491" s="73"/>
      <c r="G491" s="73"/>
      <c r="H491" s="62"/>
      <c r="I491" s="68"/>
      <c r="J491" s="99"/>
      <c r="K491" s="64"/>
      <c r="L491" s="62"/>
      <c r="M491" s="62"/>
    </row>
    <row r="492" spans="1:13" ht="119" x14ac:dyDescent="0.2">
      <c r="A492" s="30">
        <v>78</v>
      </c>
      <c r="B492" s="31">
        <v>2006</v>
      </c>
      <c r="C492" s="31" t="s">
        <v>11</v>
      </c>
      <c r="D492" s="4" t="s">
        <v>11</v>
      </c>
      <c r="E492" s="4" t="s">
        <v>11</v>
      </c>
      <c r="F492" s="31" t="s">
        <v>12</v>
      </c>
      <c r="G492" s="30" t="s">
        <v>1004</v>
      </c>
      <c r="H492" s="4" t="s">
        <v>1005</v>
      </c>
      <c r="I492" s="17"/>
      <c r="J492" s="100" t="s">
        <v>1006</v>
      </c>
      <c r="K492" s="12" t="s">
        <v>1007</v>
      </c>
      <c r="L492" s="4" t="s">
        <v>1008</v>
      </c>
      <c r="M492" s="4" t="s">
        <v>1009</v>
      </c>
    </row>
    <row r="493" spans="1:13" x14ac:dyDescent="0.2">
      <c r="A493" s="75">
        <v>96</v>
      </c>
      <c r="B493" s="72">
        <v>2006</v>
      </c>
      <c r="C493" s="72" t="s">
        <v>11</v>
      </c>
      <c r="D493" s="82" t="str">
        <f>HYPERLINK("https://www.capitol.hawaii.gov/hrscurrent/Vol03_Ch0121-0200D/HRS0196/HRS_0196-0001.htm","§196-1")</f>
        <v>§196-1</v>
      </c>
      <c r="E493" s="61" t="s">
        <v>11</v>
      </c>
      <c r="F493" s="72" t="s">
        <v>12</v>
      </c>
      <c r="G493" s="75" t="s">
        <v>1010</v>
      </c>
      <c r="H493" s="61" t="s">
        <v>1011</v>
      </c>
      <c r="I493" s="78" t="s">
        <v>22</v>
      </c>
      <c r="J493" s="104" t="s">
        <v>844</v>
      </c>
      <c r="K493" s="63" t="s">
        <v>1012</v>
      </c>
      <c r="L493" s="61" t="s">
        <v>1013</v>
      </c>
      <c r="M493" s="61" t="s">
        <v>1014</v>
      </c>
    </row>
    <row r="494" spans="1:13" x14ac:dyDescent="0.2">
      <c r="A494" s="74"/>
      <c r="B494" s="74"/>
      <c r="C494" s="74"/>
      <c r="D494" s="62"/>
      <c r="E494" s="65"/>
      <c r="F494" s="74"/>
      <c r="G494" s="74"/>
      <c r="H494" s="65"/>
      <c r="I494" s="79"/>
      <c r="J494" s="104"/>
      <c r="K494" s="66"/>
      <c r="L494" s="65"/>
      <c r="M494" s="65"/>
    </row>
    <row r="495" spans="1:13" ht="17" x14ac:dyDescent="0.2">
      <c r="A495" s="74"/>
      <c r="B495" s="74"/>
      <c r="C495" s="74"/>
      <c r="D495" s="29" t="str">
        <f>HYPERLINK("https://www.capitol.hawaii.gov/hrscurrent/Vol03_Ch0121-0200D/HRS0196/HRS_0196-0018.htm","§196-18")</f>
        <v>§196-18</v>
      </c>
      <c r="E495" s="65"/>
      <c r="F495" s="74"/>
      <c r="G495" s="74"/>
      <c r="H495" s="65"/>
      <c r="I495" s="79"/>
      <c r="J495" s="104"/>
      <c r="K495" s="66"/>
      <c r="L495" s="65"/>
      <c r="M495" s="65"/>
    </row>
    <row r="496" spans="1:13" ht="17" x14ac:dyDescent="0.2">
      <c r="A496" s="74"/>
      <c r="B496" s="74"/>
      <c r="C496" s="74"/>
      <c r="D496" s="29" t="str">
        <f>HYPERLINK("https://www.capitol.hawaii.gov/hrscurrent/Vol03_Ch0121-0200D/HRS0196/HRS_0196-0021.htm","§196-21")</f>
        <v>§196-21</v>
      </c>
      <c r="E496" s="65"/>
      <c r="F496" s="74"/>
      <c r="G496" s="74"/>
      <c r="H496" s="65"/>
      <c r="I496" s="79"/>
      <c r="J496" s="104"/>
      <c r="K496" s="66"/>
      <c r="L496" s="65"/>
      <c r="M496" s="65"/>
    </row>
    <row r="497" spans="1:13" ht="17" x14ac:dyDescent="0.2">
      <c r="A497" s="74"/>
      <c r="B497" s="74"/>
      <c r="C497" s="74"/>
      <c r="D497" s="29" t="str">
        <f>HYPERLINK("https://www.capitol.hawaii.gov/hrscurrent/Vol03_Ch0121-0200D/HRS0196/HRS_0196-0021.htm","§196-22")</f>
        <v>§196-22</v>
      </c>
      <c r="E497" s="65"/>
      <c r="F497" s="74"/>
      <c r="G497" s="74"/>
      <c r="H497" s="65"/>
      <c r="I497" s="79"/>
      <c r="J497" s="104"/>
      <c r="K497" s="66"/>
      <c r="L497" s="65"/>
      <c r="M497" s="65"/>
    </row>
    <row r="498" spans="1:13" ht="17" x14ac:dyDescent="0.2">
      <c r="A498" s="74"/>
      <c r="B498" s="74"/>
      <c r="C498" s="74"/>
      <c r="D498" s="29" t="str">
        <f>HYPERLINK("https://www.capitol.hawaii.gov/hrscurrent/Vol03_Ch0121-0200D/HRS0196/HRS_0196-0023.htm","§196-23")</f>
        <v>§196-23</v>
      </c>
      <c r="E498" s="65"/>
      <c r="F498" s="74"/>
      <c r="G498" s="74"/>
      <c r="H498" s="65"/>
      <c r="I498" s="79"/>
      <c r="J498" s="104"/>
      <c r="K498" s="66"/>
      <c r="L498" s="65"/>
      <c r="M498" s="65"/>
    </row>
    <row r="499" spans="1:13" ht="17" x14ac:dyDescent="0.2">
      <c r="A499" s="74"/>
      <c r="B499" s="74"/>
      <c r="C499" s="74"/>
      <c r="D499" s="29" t="str">
        <f>HYPERLINK("https://www.capitol.hawaii.gov/hrscurrent/Vol03_Ch0121-0200D/HRS0196/HRS_0196-0008.htm","§196-8 (repealed 2006)")</f>
        <v>§196-8 (repealed 2006)</v>
      </c>
      <c r="E499" s="65"/>
      <c r="F499" s="74"/>
      <c r="G499" s="74"/>
      <c r="H499" s="65"/>
      <c r="I499" s="79"/>
      <c r="J499" s="104"/>
      <c r="K499" s="66"/>
      <c r="L499" s="65"/>
      <c r="M499" s="65"/>
    </row>
    <row r="500" spans="1:13" ht="17" x14ac:dyDescent="0.2">
      <c r="A500" s="74"/>
      <c r="B500" s="74"/>
      <c r="C500" s="74"/>
      <c r="D500" s="29" t="str">
        <f>HYPERLINK("https://www.capitol.hawaii.gov/hrscurrent/Vol03_Ch0121-0200D/HRS0196/HRS_0196-0012.htm","§196-12 to 17 (repealed 2006)")</f>
        <v>§196-12 to 17 (repealed 2006)</v>
      </c>
      <c r="E500" s="65"/>
      <c r="F500" s="74"/>
      <c r="G500" s="74"/>
      <c r="H500" s="65"/>
      <c r="I500" s="79"/>
      <c r="J500" s="104"/>
      <c r="K500" s="66"/>
      <c r="L500" s="65"/>
      <c r="M500" s="65"/>
    </row>
    <row r="501" spans="1:13" ht="17" x14ac:dyDescent="0.2">
      <c r="A501" s="74"/>
      <c r="B501" s="74"/>
      <c r="C501" s="74"/>
      <c r="D501" s="29" t="str">
        <f>HYPERLINK("https://www.capitol.hawaii.gov/hrscurrent/Vol03_Ch0121-0200D/HRS0196/HRS_0196-0020.htm","§196-20 (repealed 2006)")</f>
        <v>§196-20 (repealed 2006)</v>
      </c>
      <c r="E501" s="65"/>
      <c r="F501" s="74"/>
      <c r="G501" s="74"/>
      <c r="H501" s="65"/>
      <c r="I501" s="79"/>
      <c r="J501" s="104"/>
      <c r="K501" s="66"/>
      <c r="L501" s="65"/>
      <c r="M501" s="65"/>
    </row>
    <row r="502" spans="1:13" ht="17" x14ac:dyDescent="0.2">
      <c r="A502" s="74"/>
      <c r="B502" s="74"/>
      <c r="C502" s="74"/>
      <c r="D502" s="29" t="str">
        <f>HYPERLINK("https://www.capitol.hawaii.gov/hrscurrent/Vol03_Ch0121-0200D/HRS0196/HRS_0196-0024.htm","§196-24 to 29 (repealed 2006)")</f>
        <v>§196-24 to 29 (repealed 2006)</v>
      </c>
      <c r="E502" s="65"/>
      <c r="F502" s="74"/>
      <c r="G502" s="74"/>
      <c r="H502" s="65"/>
      <c r="I502" s="79"/>
      <c r="J502" s="104"/>
      <c r="K502" s="66"/>
      <c r="L502" s="65"/>
      <c r="M502" s="65"/>
    </row>
    <row r="503" spans="1:13" ht="17" x14ac:dyDescent="0.2">
      <c r="A503" s="74"/>
      <c r="B503" s="74"/>
      <c r="C503" s="74"/>
      <c r="D503" s="29" t="str">
        <f>HYPERLINK("https://www.capitol.hawaii.gov/hrscurrent/Vol02_Ch0046-0115/HRS0103D/HRS_0103D-0412.htm","§103D-412")</f>
        <v>§103D-412</v>
      </c>
      <c r="E503" s="65"/>
      <c r="F503" s="74"/>
      <c r="G503" s="74"/>
      <c r="H503" s="65"/>
      <c r="I503" s="79"/>
      <c r="J503" s="104"/>
      <c r="K503" s="66"/>
      <c r="L503" s="65"/>
      <c r="M503" s="65"/>
    </row>
    <row r="504" spans="1:13" ht="17" x14ac:dyDescent="0.2">
      <c r="A504" s="73"/>
      <c r="B504" s="73"/>
      <c r="C504" s="73"/>
      <c r="D504" s="29" t="s">
        <v>1015</v>
      </c>
      <c r="E504" s="62"/>
      <c r="F504" s="73"/>
      <c r="G504" s="73"/>
      <c r="H504" s="62"/>
      <c r="I504" s="80"/>
      <c r="J504" s="104"/>
      <c r="K504" s="64"/>
      <c r="L504" s="62"/>
      <c r="M504" s="62"/>
    </row>
    <row r="505" spans="1:13" ht="68" x14ac:dyDescent="0.2">
      <c r="A505" s="30">
        <v>143</v>
      </c>
      <c r="B505" s="31">
        <v>2006</v>
      </c>
      <c r="C505" s="31" t="s">
        <v>11</v>
      </c>
      <c r="D505" s="29" t="str">
        <f>HYPERLINK("https://www.capitol.hawaii.gov/hrscurrent/Vol05_Ch0261-0319/HRS0269/HRS_0269-0003.htm","§269-3")</f>
        <v>§269-3</v>
      </c>
      <c r="E505" s="4" t="s">
        <v>11</v>
      </c>
      <c r="F505" s="31" t="s">
        <v>12</v>
      </c>
      <c r="G505" s="30" t="s">
        <v>1016</v>
      </c>
      <c r="H505" s="4" t="s">
        <v>1017</v>
      </c>
      <c r="I505" s="9" t="s">
        <v>22</v>
      </c>
      <c r="J505" s="103" t="s">
        <v>976</v>
      </c>
      <c r="K505" s="12" t="s">
        <v>1018</v>
      </c>
      <c r="L505" s="4" t="s">
        <v>1019</v>
      </c>
      <c r="M505" s="4" t="s">
        <v>1020</v>
      </c>
    </row>
    <row r="506" spans="1:13" ht="17" x14ac:dyDescent="0.2">
      <c r="A506" s="75">
        <v>162</v>
      </c>
      <c r="B506" s="72">
        <v>2006</v>
      </c>
      <c r="C506" s="72" t="s">
        <v>11</v>
      </c>
      <c r="D506" s="33" t="str">
        <f>HYPERLINK("https://www.capitol.hawaii.gov/hrscurrent/Vol05_Ch0261-0319/HRS0269/HRS_0269-0121.htm","§269-121")</f>
        <v>§269-121</v>
      </c>
      <c r="E506" s="61" t="s">
        <v>11</v>
      </c>
      <c r="F506" s="72" t="s">
        <v>12</v>
      </c>
      <c r="G506" s="75" t="s">
        <v>1021</v>
      </c>
      <c r="H506" s="61" t="s">
        <v>1022</v>
      </c>
      <c r="I506" s="77"/>
      <c r="J506" s="99" t="s">
        <v>844</v>
      </c>
      <c r="K506" s="63" t="s">
        <v>1023</v>
      </c>
      <c r="L506" s="61" t="s">
        <v>1024</v>
      </c>
      <c r="M506" s="61" t="s">
        <v>1025</v>
      </c>
    </row>
    <row r="507" spans="1:13" ht="17" x14ac:dyDescent="0.2">
      <c r="A507" s="74"/>
      <c r="B507" s="74"/>
      <c r="C507" s="74"/>
      <c r="D507" s="33" t="str">
        <f>HYPERLINK("https://www.capitol.hawaii.gov/hrscurrent/Vol05_Ch0261-0319/HRS0269/HRS_0269-0122.htm","§269-122")</f>
        <v>§269-122</v>
      </c>
      <c r="E507" s="65"/>
      <c r="F507" s="74"/>
      <c r="G507" s="74"/>
      <c r="H507" s="65"/>
      <c r="I507" s="76"/>
      <c r="J507" s="99"/>
      <c r="K507" s="66"/>
      <c r="L507" s="65"/>
      <c r="M507" s="65"/>
    </row>
    <row r="508" spans="1:13" ht="17" x14ac:dyDescent="0.2">
      <c r="A508" s="74"/>
      <c r="B508" s="74"/>
      <c r="C508" s="74"/>
      <c r="D508" s="33" t="str">
        <f>HYPERLINK("https://www.capitol.hawaii.gov/hrscurrent/Vol05_Ch0261-0319/HRS0269/HRS_0269-0123.htm","§269-123")</f>
        <v>§269-123</v>
      </c>
      <c r="E508" s="65"/>
      <c r="F508" s="74"/>
      <c r="G508" s="74"/>
      <c r="H508" s="65"/>
      <c r="I508" s="76"/>
      <c r="J508" s="99"/>
      <c r="K508" s="66"/>
      <c r="L508" s="65"/>
      <c r="M508" s="65"/>
    </row>
    <row r="509" spans="1:13" ht="17" x14ac:dyDescent="0.2">
      <c r="A509" s="74"/>
      <c r="B509" s="74"/>
      <c r="C509" s="74"/>
      <c r="D509" s="33" t="str">
        <f>HYPERLINK("https://www.capitol.hawaii.gov/hrscurrent/Vol05_Ch0261-0319/HRS0269/HRS_0269-0124.htm","§269-124")</f>
        <v>§269-124</v>
      </c>
      <c r="E509" s="65"/>
      <c r="F509" s="74"/>
      <c r="G509" s="74"/>
      <c r="H509" s="65"/>
      <c r="I509" s="76"/>
      <c r="J509" s="99"/>
      <c r="K509" s="66"/>
      <c r="L509" s="65"/>
      <c r="M509" s="65"/>
    </row>
    <row r="510" spans="1:13" ht="17" x14ac:dyDescent="0.2">
      <c r="A510" s="74"/>
      <c r="B510" s="74"/>
      <c r="C510" s="74"/>
      <c r="D510" s="29" t="str">
        <f>HYPERLINK("https://www.capitol.hawaii.gov/hrscurrent/Vol05_Ch0261-0319/HRS0269/HRS_0269-0016.htm","§269-16")</f>
        <v>§269-16</v>
      </c>
      <c r="E510" s="65"/>
      <c r="F510" s="74"/>
      <c r="G510" s="74"/>
      <c r="H510" s="65"/>
      <c r="I510" s="76"/>
      <c r="J510" s="99"/>
      <c r="K510" s="66"/>
      <c r="L510" s="65"/>
      <c r="M510" s="65"/>
    </row>
    <row r="511" spans="1:13" ht="17" x14ac:dyDescent="0.2">
      <c r="A511" s="74"/>
      <c r="B511" s="74"/>
      <c r="C511" s="74"/>
      <c r="D511" s="29" t="str">
        <f>HYPERLINK("https://www.capitol.hawaii.gov/hrscurrent/Vol05_Ch0261-0319/HRS0269/HRS_0269-0091.htm","§269-91")</f>
        <v>§269-91</v>
      </c>
      <c r="E511" s="65"/>
      <c r="F511" s="74"/>
      <c r="G511" s="74"/>
      <c r="H511" s="65"/>
      <c r="I511" s="76"/>
      <c r="J511" s="99"/>
      <c r="K511" s="66"/>
      <c r="L511" s="65"/>
      <c r="M511" s="65"/>
    </row>
    <row r="512" spans="1:13" ht="17" x14ac:dyDescent="0.2">
      <c r="A512" s="74"/>
      <c r="B512" s="74"/>
      <c r="C512" s="74"/>
      <c r="D512" s="29" t="str">
        <f>HYPERLINK("https://www.capitol.hawaii.gov/hrscurrent/Vol05_Ch0261-0319/HRS0269/HRS_0269-0092.htm","§269-92")</f>
        <v>§269-92</v>
      </c>
      <c r="E512" s="65"/>
      <c r="F512" s="74"/>
      <c r="G512" s="74"/>
      <c r="H512" s="65"/>
      <c r="I512" s="76"/>
      <c r="J512" s="99"/>
      <c r="K512" s="66"/>
      <c r="L512" s="65"/>
      <c r="M512" s="65"/>
    </row>
    <row r="513" spans="1:13" ht="17" x14ac:dyDescent="0.2">
      <c r="A513" s="73"/>
      <c r="B513" s="73"/>
      <c r="C513" s="73"/>
      <c r="D513" s="29" t="str">
        <f>HYPERLINK("https://www.capitol.hawaii.gov/hrscurrent/Vol05_Ch0261-0319/HRS0269/HRS_0269-0095.htm","§269-95")</f>
        <v>§269-95</v>
      </c>
      <c r="E513" s="62"/>
      <c r="F513" s="73"/>
      <c r="G513" s="73"/>
      <c r="H513" s="62"/>
      <c r="I513" s="68"/>
      <c r="J513" s="99"/>
      <c r="K513" s="64"/>
      <c r="L513" s="62"/>
      <c r="M513" s="62"/>
    </row>
    <row r="514" spans="1:13" ht="68" x14ac:dyDescent="0.2">
      <c r="A514" s="30">
        <v>163</v>
      </c>
      <c r="B514" s="31">
        <v>2006</v>
      </c>
      <c r="C514" s="31" t="s">
        <v>11</v>
      </c>
      <c r="D514" s="4" t="s">
        <v>11</v>
      </c>
      <c r="E514" s="4" t="s">
        <v>11</v>
      </c>
      <c r="F514" s="31" t="s">
        <v>12</v>
      </c>
      <c r="G514" s="30" t="s">
        <v>1026</v>
      </c>
      <c r="H514" s="4" t="s">
        <v>1027</v>
      </c>
      <c r="I514" s="9" t="s">
        <v>22</v>
      </c>
      <c r="J514" s="103" t="s">
        <v>844</v>
      </c>
      <c r="K514" s="12" t="s">
        <v>1028</v>
      </c>
      <c r="L514" s="4" t="s">
        <v>1029</v>
      </c>
      <c r="M514" s="4" t="s">
        <v>1030</v>
      </c>
    </row>
    <row r="515" spans="1:13" ht="68" x14ac:dyDescent="0.2">
      <c r="A515" s="30">
        <v>166</v>
      </c>
      <c r="B515" s="31">
        <v>2006</v>
      </c>
      <c r="C515" s="31" t="s">
        <v>11</v>
      </c>
      <c r="D515" s="29" t="str">
        <f>HYPERLINK("https://www.capitol.hawaii.gov/hrscurrent/Vol04_Ch0201-0257/HRS0248/HRS_0248-0009.htm","§248-9")</f>
        <v>§248-9</v>
      </c>
      <c r="E515" s="18" t="s">
        <v>11</v>
      </c>
      <c r="F515" s="31" t="s">
        <v>57</v>
      </c>
      <c r="G515" s="30" t="s">
        <v>1031</v>
      </c>
      <c r="H515" s="4" t="s">
        <v>1032</v>
      </c>
      <c r="I515" s="17"/>
      <c r="J515" s="100" t="s">
        <v>970</v>
      </c>
      <c r="K515" s="12" t="s">
        <v>1033</v>
      </c>
      <c r="L515" s="4" t="s">
        <v>1034</v>
      </c>
      <c r="M515" s="4" t="s">
        <v>1035</v>
      </c>
    </row>
    <row r="516" spans="1:13" ht="68" x14ac:dyDescent="0.2">
      <c r="A516" s="30">
        <v>210</v>
      </c>
      <c r="B516" s="31">
        <v>2006</v>
      </c>
      <c r="C516" s="31" t="s">
        <v>11</v>
      </c>
      <c r="D516" s="4" t="s">
        <v>11</v>
      </c>
      <c r="E516" s="4" t="s">
        <v>1036</v>
      </c>
      <c r="F516" s="31" t="s">
        <v>81</v>
      </c>
      <c r="G516" s="30" t="s">
        <v>1037</v>
      </c>
      <c r="H516" s="4" t="s">
        <v>1038</v>
      </c>
      <c r="I516" s="17"/>
      <c r="J516" s="100" t="s">
        <v>1039</v>
      </c>
      <c r="K516" s="12" t="s">
        <v>1040</v>
      </c>
      <c r="L516" s="4" t="s">
        <v>1041</v>
      </c>
      <c r="M516" s="4" t="s">
        <v>1042</v>
      </c>
    </row>
    <row r="517" spans="1:13" ht="68" x14ac:dyDescent="0.2">
      <c r="A517" s="30">
        <v>211</v>
      </c>
      <c r="B517" s="31">
        <v>2006</v>
      </c>
      <c r="C517" s="31" t="s">
        <v>11</v>
      </c>
      <c r="D517" s="4" t="s">
        <v>11</v>
      </c>
      <c r="E517" s="4" t="s">
        <v>11</v>
      </c>
      <c r="F517" s="31" t="s">
        <v>81</v>
      </c>
      <c r="G517" s="30" t="s">
        <v>1043</v>
      </c>
      <c r="H517" s="4" t="s">
        <v>1044</v>
      </c>
      <c r="I517" s="9" t="s">
        <v>22</v>
      </c>
      <c r="J517" s="103" t="s">
        <v>1045</v>
      </c>
      <c r="K517" s="12" t="s">
        <v>1046</v>
      </c>
      <c r="L517" s="4" t="s">
        <v>1047</v>
      </c>
      <c r="M517" s="4" t="s">
        <v>1048</v>
      </c>
    </row>
    <row r="518" spans="1:13" ht="17" x14ac:dyDescent="0.2">
      <c r="A518" s="75">
        <v>240</v>
      </c>
      <c r="B518" s="72">
        <v>2006</v>
      </c>
      <c r="C518" s="72" t="s">
        <v>11</v>
      </c>
      <c r="D518" s="29" t="str">
        <f>HYPERLINK("https://www.capitol.hawaii.gov/hrscurrent/Vol04_Ch0201-0257/HRS0235/HRS_0235-0012_0005.htm","§235-12.5")</f>
        <v>§235-12.5</v>
      </c>
      <c r="E518" s="61" t="s">
        <v>11</v>
      </c>
      <c r="F518" s="72" t="s">
        <v>12</v>
      </c>
      <c r="G518" s="75" t="s">
        <v>1049</v>
      </c>
      <c r="H518" s="61" t="s">
        <v>1050</v>
      </c>
      <c r="I518" s="77"/>
      <c r="J518" s="99" t="s">
        <v>844</v>
      </c>
      <c r="K518" s="63" t="s">
        <v>1051</v>
      </c>
      <c r="L518" s="61" t="s">
        <v>1052</v>
      </c>
      <c r="M518" s="61" t="s">
        <v>1053</v>
      </c>
    </row>
    <row r="519" spans="1:13" ht="17" x14ac:dyDescent="0.2">
      <c r="A519" s="74"/>
      <c r="B519" s="74"/>
      <c r="C519" s="74"/>
      <c r="D519" s="29" t="str">
        <f>HYPERLINK("https://www.capitol.hawaii.gov/hrscurrent/Vol02_Ch0046-0115/HRS0103D/HRS_0103D-1012.htm","§103D-1012")</f>
        <v>§103D-1012</v>
      </c>
      <c r="E519" s="65"/>
      <c r="F519" s="74"/>
      <c r="G519" s="74"/>
      <c r="H519" s="65"/>
      <c r="I519" s="76"/>
      <c r="J519" s="99"/>
      <c r="K519" s="66"/>
      <c r="L519" s="65"/>
      <c r="M519" s="65"/>
    </row>
    <row r="520" spans="1:13" ht="15.75" customHeight="1" x14ac:dyDescent="0.2">
      <c r="A520" s="74"/>
      <c r="B520" s="74"/>
      <c r="C520" s="74"/>
      <c r="D520" s="33" t="str">
        <f>HYPERLINK("https://www.capitol.hawaii.gov/hrscurrent/Vol03_Ch0121-0200D/HRS0196/HRS_0196-0042.htm","§196-42")</f>
        <v>§196-42</v>
      </c>
      <c r="E520" s="65"/>
      <c r="F520" s="74"/>
      <c r="G520" s="74"/>
      <c r="H520" s="65"/>
      <c r="I520" s="76"/>
      <c r="J520" s="99"/>
      <c r="K520" s="66"/>
      <c r="L520" s="65"/>
      <c r="M520" s="65"/>
    </row>
    <row r="521" spans="1:13" ht="17" x14ac:dyDescent="0.2">
      <c r="A521" s="74"/>
      <c r="B521" s="74"/>
      <c r="C521" s="74"/>
      <c r="D521" s="33" t="str">
        <f>HYPERLINK("https://www.capitol.hawaii.gov/hrscurrent/Vol03_Ch0121-0200D/HRS0196/HRS_0196-0010.htm","§196-10")</f>
        <v>§196-10</v>
      </c>
      <c r="E521" s="65"/>
      <c r="F521" s="74"/>
      <c r="G521" s="74"/>
      <c r="H521" s="65"/>
      <c r="I521" s="76"/>
      <c r="J521" s="99"/>
      <c r="K521" s="66"/>
      <c r="L521" s="65"/>
      <c r="M521" s="65"/>
    </row>
    <row r="522" spans="1:13" ht="17" x14ac:dyDescent="0.2">
      <c r="A522" s="73"/>
      <c r="B522" s="73"/>
      <c r="C522" s="73"/>
      <c r="D522" s="29" t="str">
        <f>HYPERLINK("https://www.capitol.hawaii.gov/hrscurrent/Vol04_Ch0201-0257/HRS0211F/HRS_0211F-0005_0007.htm","§211F-5.7")</f>
        <v>§211F-5.7</v>
      </c>
      <c r="E522" s="62"/>
      <c r="F522" s="73"/>
      <c r="G522" s="73"/>
      <c r="H522" s="62"/>
      <c r="I522" s="68"/>
      <c r="J522" s="99"/>
      <c r="K522" s="64"/>
      <c r="L522" s="62"/>
      <c r="M522" s="62"/>
    </row>
    <row r="523" spans="1:13" ht="68" x14ac:dyDescent="0.2">
      <c r="A523" s="30">
        <v>255</v>
      </c>
      <c r="B523" s="31">
        <v>2006</v>
      </c>
      <c r="C523" s="31" t="s">
        <v>11</v>
      </c>
      <c r="D523" s="4" t="s">
        <v>11</v>
      </c>
      <c r="E523" s="4" t="s">
        <v>11</v>
      </c>
      <c r="F523" s="31" t="s">
        <v>115</v>
      </c>
      <c r="G523" s="30" t="s">
        <v>1054</v>
      </c>
      <c r="H523" s="4" t="s">
        <v>1055</v>
      </c>
      <c r="I523" s="17"/>
      <c r="J523" s="100" t="s">
        <v>1056</v>
      </c>
      <c r="K523" s="12" t="s">
        <v>1057</v>
      </c>
      <c r="L523" s="4" t="s">
        <v>1058</v>
      </c>
      <c r="M523" s="4" t="s">
        <v>1059</v>
      </c>
    </row>
    <row r="524" spans="1:13" ht="17" x14ac:dyDescent="0.2">
      <c r="A524" s="75">
        <v>282</v>
      </c>
      <c r="B524" s="72">
        <v>2006</v>
      </c>
      <c r="C524" s="72" t="s">
        <v>11</v>
      </c>
      <c r="D524" s="29" t="str">
        <f>HYPERLINK("https://www.capitol.hawaii.gov/hrscurrent/Vol04_Ch0201-0257/HRS0206M/HRS_0206M-0015.htm","§206M-15")</f>
        <v>§206M-15</v>
      </c>
      <c r="E524" s="61" t="s">
        <v>11</v>
      </c>
      <c r="F524" s="72" t="s">
        <v>115</v>
      </c>
      <c r="G524" s="75" t="s">
        <v>1060</v>
      </c>
      <c r="H524" s="61" t="s">
        <v>1061</v>
      </c>
      <c r="I524" s="67" t="s">
        <v>22</v>
      </c>
      <c r="J524" s="99" t="s">
        <v>876</v>
      </c>
      <c r="K524" s="63" t="s">
        <v>1062</v>
      </c>
      <c r="L524" s="61" t="s">
        <v>1063</v>
      </c>
      <c r="M524" s="61" t="s">
        <v>1064</v>
      </c>
    </row>
    <row r="525" spans="1:13" ht="17" x14ac:dyDescent="0.2">
      <c r="A525" s="74"/>
      <c r="B525" s="74"/>
      <c r="C525" s="74"/>
      <c r="D525" s="29" t="str">
        <f>HYPERLINK("https://www.capitol.hawaii.gov/hrscurrent/Vol04_Ch0201-0257/HRS0206M/HRS_0206M-0051.htm","§206M-53 (repealed 2012) ")</f>
        <v xml:space="preserve">§206M-53 (repealed 2012) </v>
      </c>
      <c r="E525" s="65"/>
      <c r="F525" s="74"/>
      <c r="G525" s="74"/>
      <c r="H525" s="65"/>
      <c r="I525" s="76"/>
      <c r="J525" s="99"/>
      <c r="K525" s="66"/>
      <c r="L525" s="65"/>
      <c r="M525" s="65"/>
    </row>
    <row r="526" spans="1:13" ht="17" x14ac:dyDescent="0.2">
      <c r="A526" s="73"/>
      <c r="B526" s="73"/>
      <c r="C526" s="73"/>
      <c r="D526" s="29" t="str">
        <f>HYPERLINK("https://www.capitol.hawaii.gov/hrscurrent/Vol04_Ch0201-0257/HRS0206M/HRS_0206M-0051.htm","§206M-54 (repealed 2012) ")</f>
        <v xml:space="preserve">§206M-54 (repealed 2012) </v>
      </c>
      <c r="E526" s="62"/>
      <c r="F526" s="73"/>
      <c r="G526" s="73"/>
      <c r="H526" s="62"/>
      <c r="I526" s="68"/>
      <c r="J526" s="99"/>
      <c r="K526" s="64"/>
      <c r="L526" s="62"/>
      <c r="M526" s="62"/>
    </row>
    <row r="527" spans="1:13" ht="68" x14ac:dyDescent="0.2">
      <c r="A527" s="30">
        <v>294</v>
      </c>
      <c r="B527" s="31">
        <v>2006</v>
      </c>
      <c r="C527" s="31" t="s">
        <v>11</v>
      </c>
      <c r="D527" s="4" t="s">
        <v>11</v>
      </c>
      <c r="E527" s="4" t="s">
        <v>11</v>
      </c>
      <c r="F527" s="31" t="s">
        <v>50</v>
      </c>
      <c r="G527" s="30" t="s">
        <v>1065</v>
      </c>
      <c r="H527" s="4" t="s">
        <v>1066</v>
      </c>
      <c r="I527" s="20" t="s">
        <v>22</v>
      </c>
      <c r="J527" s="103" t="s">
        <v>1067</v>
      </c>
      <c r="K527" s="12" t="s">
        <v>1068</v>
      </c>
      <c r="L527" s="4" t="s">
        <v>1069</v>
      </c>
      <c r="M527" s="4" t="s">
        <v>1070</v>
      </c>
    </row>
    <row r="528" spans="1:13" ht="68" x14ac:dyDescent="0.2">
      <c r="A528" s="30" t="str">
        <f>HYPERLINK("https://www.capitol.hawaii.gov/session2005/bills/HB555_.htm","41")</f>
        <v>41</v>
      </c>
      <c r="B528" s="31">
        <v>2005</v>
      </c>
      <c r="C528" s="31" t="s">
        <v>11</v>
      </c>
      <c r="D528" s="4" t="s">
        <v>11</v>
      </c>
      <c r="E528" s="4" t="s">
        <v>11</v>
      </c>
      <c r="F528" s="31" t="s">
        <v>12</v>
      </c>
      <c r="G528" s="30" t="s">
        <v>1314</v>
      </c>
      <c r="H528" s="4" t="s">
        <v>1071</v>
      </c>
      <c r="I528" s="20" t="s">
        <v>22</v>
      </c>
      <c r="J528" s="103" t="s">
        <v>988</v>
      </c>
      <c r="K528" s="12" t="s">
        <v>1072</v>
      </c>
      <c r="L528" s="4" t="s">
        <v>1073</v>
      </c>
      <c r="M528" s="4" t="s">
        <v>693</v>
      </c>
    </row>
    <row r="529" spans="1:13" ht="68" x14ac:dyDescent="0.2">
      <c r="A529" s="30" t="str">
        <f>HYPERLINK("https://www.capitol.hawaii.gov/session2005/bills/HB606_cd1_.htm","69")</f>
        <v>69</v>
      </c>
      <c r="B529" s="31">
        <v>2005</v>
      </c>
      <c r="C529" s="31" t="s">
        <v>11</v>
      </c>
      <c r="D529" s="29" t="str">
        <f>HYPERLINK("https://www.capitol.hawaii.gov/hrscurrent/Vol05_Ch0261-0319/HRS0269/HRS_0269-0111.htm","§269-111")</f>
        <v>§269-111</v>
      </c>
      <c r="E529" s="4" t="s">
        <v>11</v>
      </c>
      <c r="F529" s="31" t="s">
        <v>12</v>
      </c>
      <c r="G529" s="30" t="s">
        <v>1074</v>
      </c>
      <c r="H529" s="4" t="s">
        <v>1075</v>
      </c>
      <c r="I529" s="17"/>
      <c r="J529" s="100" t="s">
        <v>1076</v>
      </c>
      <c r="K529" s="12" t="s">
        <v>1077</v>
      </c>
      <c r="L529" s="4" t="s">
        <v>1078</v>
      </c>
      <c r="M529" s="4" t="s">
        <v>693</v>
      </c>
    </row>
    <row r="530" spans="1:13" ht="68" x14ac:dyDescent="0.2">
      <c r="A530" s="30" t="str">
        <f>HYPERLINK("https://www.capitol.hawaii.gov/session2005/bills/SB1117_cd1_.htm","78")</f>
        <v>78</v>
      </c>
      <c r="B530" s="31">
        <v>2005</v>
      </c>
      <c r="C530" s="31" t="s">
        <v>11</v>
      </c>
      <c r="D530" s="4" t="s">
        <v>11</v>
      </c>
      <c r="E530" s="4" t="s">
        <v>11</v>
      </c>
      <c r="F530" s="31" t="s">
        <v>12</v>
      </c>
      <c r="G530" s="30" t="s">
        <v>1079</v>
      </c>
      <c r="H530" s="4" t="s">
        <v>1080</v>
      </c>
      <c r="I530" s="9" t="s">
        <v>22</v>
      </c>
      <c r="J530" s="103" t="s">
        <v>893</v>
      </c>
      <c r="K530" s="12" t="s">
        <v>1081</v>
      </c>
      <c r="L530" s="4" t="s">
        <v>1082</v>
      </c>
      <c r="M530" s="4" t="s">
        <v>1059</v>
      </c>
    </row>
    <row r="531" spans="1:13" ht="85" x14ac:dyDescent="0.2">
      <c r="A531" s="30" t="str">
        <f>HYPERLINK("https://www.capitol.hawaii.gov/session2005/bills/HB1238_cd1_.htm","79")</f>
        <v>79</v>
      </c>
      <c r="B531" s="31">
        <v>2005</v>
      </c>
      <c r="C531" s="31" t="s">
        <v>11</v>
      </c>
      <c r="D531" s="4" t="s">
        <v>11</v>
      </c>
      <c r="E531" s="4" t="s">
        <v>11</v>
      </c>
      <c r="F531" s="31" t="s">
        <v>12</v>
      </c>
      <c r="G531" s="30" t="s">
        <v>1083</v>
      </c>
      <c r="H531" s="4" t="s">
        <v>897</v>
      </c>
      <c r="I531" s="20" t="s">
        <v>22</v>
      </c>
      <c r="J531" s="103" t="s">
        <v>898</v>
      </c>
      <c r="K531" s="12" t="s">
        <v>1084</v>
      </c>
      <c r="L531" s="4" t="s">
        <v>1085</v>
      </c>
      <c r="M531" s="4" t="s">
        <v>521</v>
      </c>
    </row>
    <row r="532" spans="1:13" ht="15.75" customHeight="1" x14ac:dyDescent="0.2">
      <c r="A532" s="75" t="str">
        <f>HYPERLINK("https://www.capitol.hawaii.gov/session2005/bills/SB1003_cd1_.htm","104")</f>
        <v>104</v>
      </c>
      <c r="B532" s="72">
        <v>2005</v>
      </c>
      <c r="C532" s="72" t="s">
        <v>11</v>
      </c>
      <c r="D532" s="29" t="str">
        <f>HYPERLINK("https://www.capitol.hawaii.gov/hrscurrent/Vol05_Ch0261-0319/HRS0269/HRS_0269-0101_0005.htm","§269-101.5")</f>
        <v>§269-101.5</v>
      </c>
      <c r="E532" s="61" t="s">
        <v>11</v>
      </c>
      <c r="F532" s="72" t="s">
        <v>12</v>
      </c>
      <c r="G532" s="75" t="s">
        <v>1086</v>
      </c>
      <c r="H532" s="61" t="s">
        <v>1087</v>
      </c>
      <c r="I532" s="77"/>
      <c r="J532" s="99" t="s">
        <v>1088</v>
      </c>
      <c r="K532" s="63" t="s">
        <v>1089</v>
      </c>
      <c r="L532" s="61" t="s">
        <v>1090</v>
      </c>
      <c r="M532" s="61" t="s">
        <v>1091</v>
      </c>
    </row>
    <row r="533" spans="1:13" ht="17" x14ac:dyDescent="0.2">
      <c r="A533" s="74"/>
      <c r="B533" s="74"/>
      <c r="C533" s="74"/>
      <c r="D533" s="29" t="str">
        <f>HYPERLINK("https://www.capitol.hawaii.gov/hrscurrent/Vol05_Ch0261-0319/HRS0269/HRS_0269-0101.htm","§269-101")</f>
        <v>§269-101</v>
      </c>
      <c r="E533" s="65"/>
      <c r="F533" s="74"/>
      <c r="G533" s="74"/>
      <c r="H533" s="65"/>
      <c r="I533" s="76"/>
      <c r="J533" s="99"/>
      <c r="K533" s="66"/>
      <c r="L533" s="65"/>
      <c r="M533" s="65"/>
    </row>
    <row r="534" spans="1:13" ht="17" x14ac:dyDescent="0.2">
      <c r="A534" s="74"/>
      <c r="B534" s="74"/>
      <c r="C534" s="74"/>
      <c r="D534" s="29" t="str">
        <f>HYPERLINK("https://www.capitol.hawaii.gov/hrscurrent/Vol05_Ch0261-0319/HRS0269/HRS_0269-0102.htm","§269-102")</f>
        <v>§269-102</v>
      </c>
      <c r="E534" s="65"/>
      <c r="F534" s="74"/>
      <c r="G534" s="74"/>
      <c r="H534" s="65"/>
      <c r="I534" s="76"/>
      <c r="J534" s="99"/>
      <c r="K534" s="66"/>
      <c r="L534" s="65"/>
      <c r="M534" s="65"/>
    </row>
    <row r="535" spans="1:13" ht="17" x14ac:dyDescent="0.2">
      <c r="A535" s="74"/>
      <c r="B535" s="74"/>
      <c r="C535" s="74"/>
      <c r="D535" s="29" t="str">
        <f>HYPERLINK("https://www.capitol.hawaii.gov/hrscurrent/Vol05_Ch0261-0319/HRS0269/HRS_0269-0104.htm","§269-104")</f>
        <v>§269-104</v>
      </c>
      <c r="E535" s="65"/>
      <c r="F535" s="74"/>
      <c r="G535" s="74"/>
      <c r="H535" s="65"/>
      <c r="I535" s="76"/>
      <c r="J535" s="99"/>
      <c r="K535" s="66"/>
      <c r="L535" s="65"/>
      <c r="M535" s="65"/>
    </row>
    <row r="536" spans="1:13" ht="17" x14ac:dyDescent="0.2">
      <c r="A536" s="74"/>
      <c r="B536" s="74"/>
      <c r="C536" s="74"/>
      <c r="D536" s="29" t="str">
        <f>HYPERLINK("https://www.capitol.hawaii.gov/hrscurrent/Vol05_Ch0261-0319/HRS0269/HRS_0269-0105.htm","§269-105")</f>
        <v>§269-105</v>
      </c>
      <c r="E536" s="65"/>
      <c r="F536" s="74"/>
      <c r="G536" s="74"/>
      <c r="H536" s="65"/>
      <c r="I536" s="76"/>
      <c r="J536" s="99"/>
      <c r="K536" s="66"/>
      <c r="L536" s="65"/>
      <c r="M536" s="65"/>
    </row>
    <row r="537" spans="1:13" ht="17" x14ac:dyDescent="0.2">
      <c r="A537" s="74"/>
      <c r="B537" s="74"/>
      <c r="C537" s="74"/>
      <c r="D537" s="29" t="str">
        <f>HYPERLINK("https://www.capitol.hawaii.gov/hrscurrent/Vol05_Ch0261-0319/HRS0269/HRS_0269-0106.htm","§269-106")</f>
        <v>§269-106</v>
      </c>
      <c r="E537" s="65"/>
      <c r="F537" s="74"/>
      <c r="G537" s="74"/>
      <c r="H537" s="65"/>
      <c r="I537" s="76"/>
      <c r="J537" s="99"/>
      <c r="K537" s="66"/>
      <c r="L537" s="65"/>
      <c r="M537" s="65"/>
    </row>
    <row r="538" spans="1:13" ht="17" x14ac:dyDescent="0.2">
      <c r="A538" s="74"/>
      <c r="B538" s="74"/>
      <c r="C538" s="74"/>
      <c r="D538" s="29" t="str">
        <f>HYPERLINK("https://www.capitol.hawaii.gov/hrscurrent/Vol05_Ch0261-0319/HRS0269/HRS_0269-0107.htm","§269-107")</f>
        <v>§269-107</v>
      </c>
      <c r="E538" s="65"/>
      <c r="F538" s="74"/>
      <c r="G538" s="74"/>
      <c r="H538" s="65"/>
      <c r="I538" s="76"/>
      <c r="J538" s="99"/>
      <c r="K538" s="66"/>
      <c r="L538" s="65"/>
      <c r="M538" s="65"/>
    </row>
    <row r="539" spans="1:13" ht="17" x14ac:dyDescent="0.2">
      <c r="A539" s="74"/>
      <c r="B539" s="74"/>
      <c r="C539" s="74"/>
      <c r="D539" s="29" t="str">
        <f>HYPERLINK("https://www.capitol.hawaii.gov/hrscurrent/Vol05_Ch0261-0319/HRS0269/HRS_0269-0108.htm","§269-108")</f>
        <v>§269-108</v>
      </c>
      <c r="E539" s="65"/>
      <c r="F539" s="74"/>
      <c r="G539" s="74"/>
      <c r="H539" s="65"/>
      <c r="I539" s="76"/>
      <c r="J539" s="99"/>
      <c r="K539" s="66"/>
      <c r="L539" s="65"/>
      <c r="M539" s="65"/>
    </row>
    <row r="540" spans="1:13" ht="17" x14ac:dyDescent="0.2">
      <c r="A540" s="74"/>
      <c r="B540" s="74"/>
      <c r="C540" s="74"/>
      <c r="D540" s="29" t="str">
        <f>HYPERLINK("https://www.capitol.hawaii.gov/hrscurrent/Vol05_Ch0261-0319/HRS0269/HRS_0269-0109.htm","§269-109")</f>
        <v>§269-109</v>
      </c>
      <c r="E540" s="65"/>
      <c r="F540" s="74"/>
      <c r="G540" s="74"/>
      <c r="H540" s="65"/>
      <c r="I540" s="76"/>
      <c r="J540" s="99"/>
      <c r="K540" s="66"/>
      <c r="L540" s="65"/>
      <c r="M540" s="65"/>
    </row>
    <row r="541" spans="1:13" ht="17" x14ac:dyDescent="0.2">
      <c r="A541" s="73"/>
      <c r="B541" s="73"/>
      <c r="C541" s="73"/>
      <c r="D541" s="29" t="str">
        <f>HYPERLINK("https://www.capitol.hawaii.gov/hrscurrent/Vol05_Ch0261-0319/HRS0269/HRS_0269-0110.htm","§269-110")</f>
        <v>§269-110</v>
      </c>
      <c r="E541" s="62"/>
      <c r="F541" s="73"/>
      <c r="G541" s="73"/>
      <c r="H541" s="62"/>
      <c r="I541" s="68"/>
      <c r="J541" s="99"/>
      <c r="K541" s="64"/>
      <c r="L541" s="62"/>
      <c r="M541" s="62"/>
    </row>
    <row r="542" spans="1:13" ht="36" customHeight="1" x14ac:dyDescent="0.2">
      <c r="A542" s="75" t="str">
        <f>HYPERLINK("https://www.capitol.hawaii.gov/session2005/bills/HB1017_cd1_.htm","157")</f>
        <v>157</v>
      </c>
      <c r="B542" s="72">
        <v>2005</v>
      </c>
      <c r="C542" s="72" t="s">
        <v>11</v>
      </c>
      <c r="D542" s="29" t="str">
        <f>HYPERLINK("https://www.capitol.hawaii.gov/hrscurrent/Vol03_Ch0121-0200D/HRS0196/HRS_0196-0007.htm","§196-7")</f>
        <v>§196-7</v>
      </c>
      <c r="E542" s="61" t="s">
        <v>1092</v>
      </c>
      <c r="F542" s="72" t="s">
        <v>12</v>
      </c>
      <c r="G542" s="75" t="s">
        <v>1093</v>
      </c>
      <c r="H542" s="61" t="s">
        <v>1094</v>
      </c>
      <c r="I542" s="77"/>
      <c r="J542" s="99" t="s">
        <v>1095</v>
      </c>
      <c r="K542" s="63" t="s">
        <v>1096</v>
      </c>
      <c r="L542" s="61" t="s">
        <v>1097</v>
      </c>
      <c r="M542" s="61" t="s">
        <v>1098</v>
      </c>
    </row>
    <row r="543" spans="1:13" ht="36" customHeight="1" x14ac:dyDescent="0.2">
      <c r="A543" s="73"/>
      <c r="B543" s="73"/>
      <c r="C543" s="73"/>
      <c r="D543" s="29" t="str">
        <f>HYPERLINK("https://www.capitol.hawaii.gov/hrscurrent/Vol12_Ch0501-0588/HRS0514A/HRS_0514A-.htm","§514A-89 (repealed 2017)")</f>
        <v>§514A-89 (repealed 2017)</v>
      </c>
      <c r="E543" s="62"/>
      <c r="F543" s="73"/>
      <c r="G543" s="73"/>
      <c r="H543" s="62"/>
      <c r="I543" s="68"/>
      <c r="J543" s="99"/>
      <c r="K543" s="64"/>
      <c r="L543" s="62"/>
      <c r="M543" s="62"/>
    </row>
    <row r="544" spans="1:13" ht="68" x14ac:dyDescent="0.2">
      <c r="A544" s="30" t="str">
        <f>HYPERLINK("https://www.capitol.hawaii.gov/session2005/bills/SB1903_cd1_.htm","164")</f>
        <v>164</v>
      </c>
      <c r="B544" s="31">
        <v>2005</v>
      </c>
      <c r="C544" s="31" t="s">
        <v>11</v>
      </c>
      <c r="D544" s="29" t="str">
        <f>HYPERLINK("https://www.capitol.hawaii.gov/hrscurrent/Vol05_Ch0261-0319/HRS0269/HRS_0269-0001.htm","§269-1")</f>
        <v>§269-1</v>
      </c>
      <c r="E544" s="4" t="s">
        <v>11</v>
      </c>
      <c r="F544" s="31" t="s">
        <v>12</v>
      </c>
      <c r="G544" s="30" t="s">
        <v>1099</v>
      </c>
      <c r="H544" s="4" t="s">
        <v>1100</v>
      </c>
      <c r="I544" s="17"/>
      <c r="J544" s="100" t="s">
        <v>1101</v>
      </c>
      <c r="K544" s="12" t="s">
        <v>1102</v>
      </c>
      <c r="L544" s="4" t="s">
        <v>1103</v>
      </c>
      <c r="M544" s="4" t="s">
        <v>1104</v>
      </c>
    </row>
    <row r="545" spans="1:13" ht="17" x14ac:dyDescent="0.2">
      <c r="A545" s="75" t="str">
        <f>HYPERLINK("https://www.capitol.hawaii.gov/session2005/bills/SB1702_cd1_.htm","173")</f>
        <v>173</v>
      </c>
      <c r="B545" s="72">
        <v>2005</v>
      </c>
      <c r="C545" s="72" t="s">
        <v>11</v>
      </c>
      <c r="D545" s="33" t="str">
        <f>HYPERLINK("https://www.capitol.hawaii.gov/hrscurrent/Vol04_Ch0201-0257/HRS0206M/HRS_0206M-0002.htm","§206M-2")</f>
        <v>§206M-2</v>
      </c>
      <c r="E545" s="61" t="s">
        <v>11</v>
      </c>
      <c r="F545" s="72" t="s">
        <v>115</v>
      </c>
      <c r="G545" s="75" t="s">
        <v>1105</v>
      </c>
      <c r="H545" s="61" t="s">
        <v>1106</v>
      </c>
      <c r="I545" s="77"/>
      <c r="J545" s="99" t="s">
        <v>876</v>
      </c>
      <c r="K545" s="63" t="s">
        <v>1107</v>
      </c>
      <c r="L545" s="61" t="s">
        <v>1108</v>
      </c>
      <c r="M545" s="61" t="s">
        <v>1109</v>
      </c>
    </row>
    <row r="546" spans="1:13" ht="17" x14ac:dyDescent="0.2">
      <c r="A546" s="74"/>
      <c r="B546" s="74"/>
      <c r="C546" s="74"/>
      <c r="D546" s="33" t="str">
        <f>HYPERLINK("https://www.capitol.hawaii.gov/hrscurrent/Vol04_Ch0201-0257/HRS0206M/HRS_0206M-0003.htm","§206M-3")</f>
        <v>§206M-3</v>
      </c>
      <c r="E546" s="65"/>
      <c r="F546" s="74"/>
      <c r="G546" s="74"/>
      <c r="H546" s="65"/>
      <c r="I546" s="76"/>
      <c r="J546" s="99"/>
      <c r="K546" s="66"/>
      <c r="L546" s="65"/>
      <c r="M546" s="65"/>
    </row>
    <row r="547" spans="1:13" ht="17" x14ac:dyDescent="0.2">
      <c r="A547" s="74"/>
      <c r="B547" s="74"/>
      <c r="C547" s="74"/>
      <c r="D547" s="33" t="str">
        <f>HYPERLINK("https://www.capitol.hawaii.gov/hrscurrent/Vol04_Ch0201-0257/HRS0206M/HRS_0206M-0003_0005.htm","§206M-3.5")</f>
        <v>§206M-3.5</v>
      </c>
      <c r="E547" s="65"/>
      <c r="F547" s="74"/>
      <c r="G547" s="74"/>
      <c r="H547" s="65"/>
      <c r="I547" s="76"/>
      <c r="J547" s="99"/>
      <c r="K547" s="66"/>
      <c r="L547" s="65"/>
      <c r="M547" s="65"/>
    </row>
    <row r="548" spans="1:13" ht="17" x14ac:dyDescent="0.2">
      <c r="A548" s="73"/>
      <c r="B548" s="73"/>
      <c r="C548" s="73"/>
      <c r="D548" s="18" t="s">
        <v>1110</v>
      </c>
      <c r="E548" s="62"/>
      <c r="F548" s="73"/>
      <c r="G548" s="73"/>
      <c r="H548" s="62"/>
      <c r="I548" s="68"/>
      <c r="J548" s="99"/>
      <c r="K548" s="64"/>
      <c r="L548" s="62"/>
      <c r="M548" s="62"/>
    </row>
    <row r="549" spans="1:13" ht="119" x14ac:dyDescent="0.2">
      <c r="A549" s="30" t="str">
        <f>HYPERLINK("https://www.capitol.hawaii.gov/session2005/bills/SB1427_cd1_.htm","216")</f>
        <v>216</v>
      </c>
      <c r="B549" s="31">
        <v>2005</v>
      </c>
      <c r="C549" s="31" t="s">
        <v>11</v>
      </c>
      <c r="D549" s="29" t="str">
        <f>HYPERLINK("https://www.capitol.hawaii.gov/hrscurrent/Vol02_Ch0046-0115/HRS0103D/HRS_0103D-0412.htm","§103D-412")</f>
        <v>§103D-412</v>
      </c>
      <c r="E549" s="4" t="s">
        <v>11</v>
      </c>
      <c r="F549" s="31" t="s">
        <v>57</v>
      </c>
      <c r="G549" s="30" t="s">
        <v>1111</v>
      </c>
      <c r="H549" s="4" t="s">
        <v>1112</v>
      </c>
      <c r="I549" s="17"/>
      <c r="J549" s="100" t="s">
        <v>1113</v>
      </c>
      <c r="K549" s="12" t="s">
        <v>1114</v>
      </c>
      <c r="L549" s="4" t="s">
        <v>1115</v>
      </c>
      <c r="M549" s="4" t="s">
        <v>1116</v>
      </c>
    </row>
    <row r="550" spans="1:13" ht="24.5" customHeight="1" x14ac:dyDescent="0.2">
      <c r="A550" s="75" t="str">
        <f>HYPERLINK("https://www.capitol.hawaii.gov/session2004/bills/HB1294_cd1_.htm","55")</f>
        <v>55</v>
      </c>
      <c r="B550" s="72">
        <v>2004</v>
      </c>
      <c r="C550" s="72" t="s">
        <v>11</v>
      </c>
      <c r="D550" s="29" t="str">
        <f>HYPERLINK("https://www.capitol.hawaii.gov/hrscurrent/Vol06_Ch0321-0344/HRS0343/HRS_0343-0002.htm","§343-2")</f>
        <v>§343-2</v>
      </c>
      <c r="E550" s="61" t="s">
        <v>11</v>
      </c>
      <c r="F550" s="72" t="s">
        <v>50</v>
      </c>
      <c r="G550" s="75" t="s">
        <v>1117</v>
      </c>
      <c r="H550" s="61" t="s">
        <v>1118</v>
      </c>
      <c r="I550" s="77"/>
      <c r="J550" s="99" t="s">
        <v>1119</v>
      </c>
      <c r="K550" s="63" t="s">
        <v>1120</v>
      </c>
      <c r="L550" s="61" t="s">
        <v>1121</v>
      </c>
      <c r="M550" s="61" t="s">
        <v>1122</v>
      </c>
    </row>
    <row r="551" spans="1:13" ht="21" customHeight="1" x14ac:dyDescent="0.2">
      <c r="A551" s="74"/>
      <c r="B551" s="74"/>
      <c r="C551" s="74"/>
      <c r="D551" s="29" t="str">
        <f>HYPERLINK("https://www.capitol.hawaii.gov/hrscurrent/Vol06_Ch0321-0344/HRS0343/HRS_0343-0003.htm","§343-3")</f>
        <v>§343-3</v>
      </c>
      <c r="E551" s="65"/>
      <c r="F551" s="74"/>
      <c r="G551" s="74"/>
      <c r="H551" s="65"/>
      <c r="I551" s="76"/>
      <c r="J551" s="99"/>
      <c r="K551" s="66"/>
      <c r="L551" s="65"/>
      <c r="M551" s="65"/>
    </row>
    <row r="552" spans="1:13" ht="23.25" customHeight="1" x14ac:dyDescent="0.2">
      <c r="A552" s="73"/>
      <c r="B552" s="73"/>
      <c r="C552" s="73"/>
      <c r="D552" s="29" t="str">
        <f>HYPERLINK("https://www.capitol.hawaii.gov/hrscurrent/Vol06_Ch0321-0344/HRS0343/HRS_0343-0005.htm","§343-5")</f>
        <v>§343-5</v>
      </c>
      <c r="E552" s="62"/>
      <c r="F552" s="73"/>
      <c r="G552" s="73"/>
      <c r="H552" s="62"/>
      <c r="I552" s="68"/>
      <c r="J552" s="99"/>
      <c r="K552" s="64"/>
      <c r="L552" s="62"/>
      <c r="M552" s="62"/>
    </row>
    <row r="553" spans="1:13" ht="15.75" customHeight="1" x14ac:dyDescent="0.2">
      <c r="A553" s="75" t="str">
        <f>HYPERLINK("https://www.capitol.hawaii.gov/session2004/bills/SB2474_hd2_.htm","95")</f>
        <v>95</v>
      </c>
      <c r="B553" s="72">
        <v>2004</v>
      </c>
      <c r="C553" s="72" t="s">
        <v>11</v>
      </c>
      <c r="D553" s="4" t="s">
        <v>737</v>
      </c>
      <c r="E553" s="61" t="s">
        <v>11</v>
      </c>
      <c r="F553" s="72" t="s">
        <v>12</v>
      </c>
      <c r="G553" s="75" t="s">
        <v>1123</v>
      </c>
      <c r="H553" s="61" t="s">
        <v>1124</v>
      </c>
      <c r="I553" s="77"/>
      <c r="J553" s="99" t="s">
        <v>918</v>
      </c>
      <c r="K553" s="63" t="s">
        <v>1125</v>
      </c>
      <c r="L553" s="61" t="s">
        <v>1126</v>
      </c>
      <c r="M553" s="61" t="s">
        <v>1127</v>
      </c>
    </row>
    <row r="554" spans="1:13" ht="17" x14ac:dyDescent="0.2">
      <c r="A554" s="74"/>
      <c r="B554" s="74"/>
      <c r="C554" s="74"/>
      <c r="D554" s="29" t="str">
        <f>HYPERLINK("https://www.capitol.hawaii.gov/hrscurrent/Vol05_Ch0261-0319/HRS0269/HRS_0269-0027_0002.htm","§269-27.2")</f>
        <v>§269-27.2</v>
      </c>
      <c r="E554" s="65"/>
      <c r="F554" s="74"/>
      <c r="G554" s="74"/>
      <c r="H554" s="65"/>
      <c r="I554" s="76"/>
      <c r="J554" s="99"/>
      <c r="K554" s="66"/>
      <c r="L554" s="65"/>
      <c r="M554" s="65"/>
    </row>
    <row r="555" spans="1:13" ht="17" x14ac:dyDescent="0.2">
      <c r="A555" s="74"/>
      <c r="B555" s="74"/>
      <c r="C555" s="74"/>
      <c r="D555" s="29" t="str">
        <f>HYPERLINK("https://www.capitol.hawaii.gov/hrscurrent/Vol05_Ch0261-0319/HRS0269/HRS_0269-0091.htm","§269-91")</f>
        <v>§269-91</v>
      </c>
      <c r="E555" s="65"/>
      <c r="F555" s="74"/>
      <c r="G555" s="74"/>
      <c r="H555" s="65"/>
      <c r="I555" s="76"/>
      <c r="J555" s="99"/>
      <c r="K555" s="66"/>
      <c r="L555" s="65"/>
      <c r="M555" s="65"/>
    </row>
    <row r="556" spans="1:13" ht="17" x14ac:dyDescent="0.2">
      <c r="A556" s="73"/>
      <c r="B556" s="73"/>
      <c r="C556" s="73"/>
      <c r="D556" s="29" t="s">
        <v>1128</v>
      </c>
      <c r="E556" s="62"/>
      <c r="F556" s="73"/>
      <c r="G556" s="73"/>
      <c r="H556" s="62"/>
      <c r="I556" s="68"/>
      <c r="J556" s="99"/>
      <c r="K556" s="64"/>
      <c r="L556" s="62"/>
      <c r="M556" s="62"/>
    </row>
    <row r="557" spans="1:13" ht="68" x14ac:dyDescent="0.2">
      <c r="A557" s="30" t="str">
        <f>HYPERLINK("https://www.capitol.hawaii.gov/session2004/bills/SB1239_cd1_.htm","96")</f>
        <v>96</v>
      </c>
      <c r="B557" s="31">
        <v>2004</v>
      </c>
      <c r="C557" s="31" t="s">
        <v>11</v>
      </c>
      <c r="D557" s="29" t="str">
        <f>HYPERLINK("https://www.capitol.hawaii.gov/hrscurrent/Vol04_Ch0201-0257/HRS0243/HRS_0243-0004.htm","§243-4")</f>
        <v>§243-4</v>
      </c>
      <c r="E557" s="4" t="s">
        <v>11</v>
      </c>
      <c r="F557" s="31" t="s">
        <v>12</v>
      </c>
      <c r="G557" s="30" t="s">
        <v>1129</v>
      </c>
      <c r="H557" s="4" t="s">
        <v>1130</v>
      </c>
      <c r="I557" s="17"/>
      <c r="J557" s="100" t="s">
        <v>844</v>
      </c>
      <c r="K557" s="12" t="s">
        <v>1131</v>
      </c>
      <c r="L557" s="4" t="s">
        <v>1132</v>
      </c>
      <c r="M557" s="4" t="s">
        <v>1133</v>
      </c>
    </row>
    <row r="558" spans="1:13" ht="31.25" customHeight="1" x14ac:dyDescent="0.2">
      <c r="A558" s="75" t="str">
        <f>HYPERLINK("https://www.capitol.hawaii.gov/session2004/bills/SB3162_cd1_.htm","97")</f>
        <v>97</v>
      </c>
      <c r="B558" s="72">
        <v>2004</v>
      </c>
      <c r="C558" s="72" t="s">
        <v>11</v>
      </c>
      <c r="D558" s="29" t="str">
        <f>HYPERLINK("https://www.capitol.hawaii.gov/hrscurrent/Vol04_Ch0201-0257/HRS0235/HRS_0235-0012_0005.htm","§235-12.5")</f>
        <v>§235-12.5</v>
      </c>
      <c r="E558" s="61" t="s">
        <v>11</v>
      </c>
      <c r="F558" s="72" t="s">
        <v>12</v>
      </c>
      <c r="G558" s="75" t="s">
        <v>1134</v>
      </c>
      <c r="H558" s="61" t="s">
        <v>1135</v>
      </c>
      <c r="I558" s="77"/>
      <c r="J558" s="99" t="s">
        <v>1136</v>
      </c>
      <c r="K558" s="63" t="s">
        <v>1137</v>
      </c>
      <c r="L558" s="61" t="s">
        <v>1138</v>
      </c>
      <c r="M558" s="61" t="s">
        <v>1139</v>
      </c>
    </row>
    <row r="559" spans="1:13" ht="32" customHeight="1" x14ac:dyDescent="0.2">
      <c r="A559" s="73"/>
      <c r="B559" s="73"/>
      <c r="C559" s="73"/>
      <c r="D559" s="29" t="str">
        <f>HYPERLINK("https://www.capitol.hawaii.gov/hrscurrent/Vol04_Ch0201-0257/HRS0241/HRS_0241-0004_0006.htm","§241-4.6")</f>
        <v>§241-4.6</v>
      </c>
      <c r="E559" s="62"/>
      <c r="F559" s="73"/>
      <c r="G559" s="73"/>
      <c r="H559" s="62"/>
      <c r="I559" s="68"/>
      <c r="J559" s="99"/>
      <c r="K559" s="64"/>
      <c r="L559" s="62"/>
      <c r="M559" s="62"/>
    </row>
    <row r="560" spans="1:13" ht="68" x14ac:dyDescent="0.2">
      <c r="A560" s="30" t="str">
        <f>HYPERLINK("https://www.capitol.hawaii.gov/session2004/bills/HB2049_cd1_.htm","98")</f>
        <v>98</v>
      </c>
      <c r="B560" s="31">
        <v>2004</v>
      </c>
      <c r="C560" s="31" t="s">
        <v>11</v>
      </c>
      <c r="D560" s="29" t="str">
        <f>HYPERLINK("https://www.capitol.hawaii.gov/hrscurrent/Vol01_Ch0001-0042F/HRS0036/HRS_0036-0041.htm","§36-41")</f>
        <v>§36-41</v>
      </c>
      <c r="E560" s="4" t="s">
        <v>11</v>
      </c>
      <c r="F560" s="31" t="s">
        <v>12</v>
      </c>
      <c r="G560" s="30" t="s">
        <v>1140</v>
      </c>
      <c r="H560" s="4" t="s">
        <v>1141</v>
      </c>
      <c r="I560" s="17"/>
      <c r="J560" s="100" t="s">
        <v>844</v>
      </c>
      <c r="K560" s="12" t="s">
        <v>1142</v>
      </c>
      <c r="L560" s="4" t="s">
        <v>1143</v>
      </c>
      <c r="M560" s="4" t="s">
        <v>521</v>
      </c>
    </row>
    <row r="561" spans="1:13" ht="33" customHeight="1" x14ac:dyDescent="0.2">
      <c r="A561" s="75" t="str">
        <f>HYPERLINK("https://www.capitol.hawaii.gov/session2004/bills/HB2048_sd1_.htm","99")</f>
        <v>99</v>
      </c>
      <c r="B561" s="72">
        <v>2004</v>
      </c>
      <c r="C561" s="72" t="s">
        <v>11</v>
      </c>
      <c r="D561" s="29" t="str">
        <f>HYPERLINK("https://www.capitol.hawaii.gov/hrscurrent/Vol05_Ch0261-0319/HRS0269/HRS_0269-0101.htm","§269-101")</f>
        <v>§269-101</v>
      </c>
      <c r="E561" s="61" t="s">
        <v>11</v>
      </c>
      <c r="F561" s="72" t="s">
        <v>12</v>
      </c>
      <c r="G561" s="75" t="s">
        <v>1144</v>
      </c>
      <c r="H561" s="61" t="s">
        <v>1145</v>
      </c>
      <c r="I561" s="77"/>
      <c r="J561" s="99" t="s">
        <v>1088</v>
      </c>
      <c r="K561" s="63" t="s">
        <v>1146</v>
      </c>
      <c r="L561" s="61" t="s">
        <v>1147</v>
      </c>
      <c r="M561" s="61" t="s">
        <v>1148</v>
      </c>
    </row>
    <row r="562" spans="1:13" ht="34" customHeight="1" x14ac:dyDescent="0.2">
      <c r="A562" s="73"/>
      <c r="B562" s="73"/>
      <c r="C562" s="73"/>
      <c r="D562" s="29" t="str">
        <f>HYPERLINK("https://www.capitol.hawaii.gov/hrscurrent/Vol05_Ch0261-0319/HRS0269/HRS_0269-0111.htm","§269-111")</f>
        <v>§269-111</v>
      </c>
      <c r="E562" s="62"/>
      <c r="F562" s="73"/>
      <c r="G562" s="73"/>
      <c r="H562" s="62"/>
      <c r="I562" s="68"/>
      <c r="J562" s="99"/>
      <c r="K562" s="64"/>
      <c r="L562" s="62"/>
      <c r="M562" s="62"/>
    </row>
    <row r="563" spans="1:13" ht="102" x14ac:dyDescent="0.2">
      <c r="A563" s="30" t="str">
        <f>HYPERLINK("https://www.capitol.hawaii.gov/session2004/bills/HB2578_cd1_.htm","111")</f>
        <v>111</v>
      </c>
      <c r="B563" s="31">
        <v>2004</v>
      </c>
      <c r="C563" s="31" t="s">
        <v>11</v>
      </c>
      <c r="D563" s="4" t="s">
        <v>11</v>
      </c>
      <c r="E563" s="4" t="s">
        <v>11</v>
      </c>
      <c r="F563" s="31" t="s">
        <v>12</v>
      </c>
      <c r="G563" s="30" t="s">
        <v>1149</v>
      </c>
      <c r="H563" s="4" t="s">
        <v>1150</v>
      </c>
      <c r="I563" s="9" t="s">
        <v>22</v>
      </c>
      <c r="J563" s="103" t="s">
        <v>1151</v>
      </c>
      <c r="K563" s="12" t="s">
        <v>1152</v>
      </c>
      <c r="L563" s="4" t="s">
        <v>1153</v>
      </c>
      <c r="M563" s="4" t="s">
        <v>1154</v>
      </c>
    </row>
    <row r="564" spans="1:13" ht="68" x14ac:dyDescent="0.2">
      <c r="A564" s="30" t="str">
        <f>HYPERLINK("https://www.capitol.hawaii.gov/session2004/bills/HB1944_sd1_.htm","139")</f>
        <v>139</v>
      </c>
      <c r="B564" s="31">
        <v>2004</v>
      </c>
      <c r="C564" s="31" t="s">
        <v>11</v>
      </c>
      <c r="D564" s="4" t="s">
        <v>11</v>
      </c>
      <c r="E564" s="4" t="s">
        <v>1155</v>
      </c>
      <c r="F564" s="31" t="s">
        <v>12</v>
      </c>
      <c r="G564" s="30" t="s">
        <v>1156</v>
      </c>
      <c r="H564" s="4" t="s">
        <v>1157</v>
      </c>
      <c r="I564" s="9" t="s">
        <v>22</v>
      </c>
      <c r="J564" s="103" t="s">
        <v>1158</v>
      </c>
      <c r="K564" s="12" t="s">
        <v>1159</v>
      </c>
      <c r="L564" s="4" t="s">
        <v>1160</v>
      </c>
      <c r="M564" s="4" t="s">
        <v>1161</v>
      </c>
    </row>
    <row r="565" spans="1:13" ht="68" x14ac:dyDescent="0.2">
      <c r="A565" s="30" t="str">
        <f>HYPERLINK("https://www.capitol.hawaii.gov/session2004/bills/SB3207_cd1_.htm","140")</f>
        <v>140</v>
      </c>
      <c r="B565" s="31">
        <v>2004</v>
      </c>
      <c r="C565" s="31" t="s">
        <v>11</v>
      </c>
      <c r="D565" s="29" t="str">
        <f>HYPERLINK("https://www.capitol.hawaii.gov/hrscurrent/Vol04_Ch0201-0257/HRS0235/HRS_0235-0110_0003.htm","§235-110.3 (repealed 2016) ")</f>
        <v xml:space="preserve">§235-110.3 (repealed 2016) </v>
      </c>
      <c r="E565" s="4" t="s">
        <v>11</v>
      </c>
      <c r="F565" s="31" t="s">
        <v>12</v>
      </c>
      <c r="G565" s="30" t="s">
        <v>1162</v>
      </c>
      <c r="H565" s="4" t="s">
        <v>1163</v>
      </c>
      <c r="I565" s="17"/>
      <c r="J565" s="100" t="s">
        <v>1164</v>
      </c>
      <c r="K565" s="12" t="s">
        <v>1165</v>
      </c>
      <c r="L565" s="4" t="s">
        <v>1166</v>
      </c>
      <c r="M565" s="4" t="s">
        <v>1167</v>
      </c>
    </row>
    <row r="566" spans="1:13" ht="102" x14ac:dyDescent="0.2">
      <c r="A566" s="30" t="str">
        <f>HYPERLINK("https://www.capitol.hawaii.gov/session2004/bills/SB2909_cd1_.htm","168")</f>
        <v>168</v>
      </c>
      <c r="B566" s="31">
        <v>2004</v>
      </c>
      <c r="C566" s="31" t="s">
        <v>11</v>
      </c>
      <c r="D566" s="29" t="str">
        <f>HYPERLINK("https://www.capitol.hawaii.gov/hrscurrent/Vol05_Ch0261-0319/HRS0269/HRS_0269-0016.htm","§269-16")</f>
        <v>§269-16</v>
      </c>
      <c r="E566" s="4" t="s">
        <v>11</v>
      </c>
      <c r="F566" s="31" t="s">
        <v>12</v>
      </c>
      <c r="G566" s="30" t="s">
        <v>1168</v>
      </c>
      <c r="H566" s="4" t="s">
        <v>1169</v>
      </c>
      <c r="I566" s="17"/>
      <c r="J566" s="100" t="s">
        <v>1170</v>
      </c>
      <c r="K566" s="12" t="s">
        <v>1171</v>
      </c>
      <c r="L566" s="4" t="s">
        <v>1172</v>
      </c>
      <c r="M566" s="4" t="s">
        <v>985</v>
      </c>
    </row>
    <row r="567" spans="1:13" ht="68" x14ac:dyDescent="0.2">
      <c r="A567" s="30" t="str">
        <f>HYPERLINK("https://www.capitol.hawaii.gov/session2003/bills/HB475_.htm","94")</f>
        <v>94</v>
      </c>
      <c r="B567" s="31">
        <v>2003</v>
      </c>
      <c r="C567" s="31" t="s">
        <v>11</v>
      </c>
      <c r="D567" s="4" t="s">
        <v>11</v>
      </c>
      <c r="E567" s="4" t="s">
        <v>11</v>
      </c>
      <c r="F567" s="31" t="s">
        <v>12</v>
      </c>
      <c r="G567" s="57" t="s">
        <v>1173</v>
      </c>
      <c r="H567" s="4" t="s">
        <v>1174</v>
      </c>
      <c r="I567" s="17"/>
      <c r="J567" s="100" t="s">
        <v>905</v>
      </c>
      <c r="K567" s="12" t="s">
        <v>1175</v>
      </c>
      <c r="L567" s="4" t="s">
        <v>1176</v>
      </c>
      <c r="M567" s="4" t="s">
        <v>1177</v>
      </c>
    </row>
    <row r="568" spans="1:13" ht="68" x14ac:dyDescent="0.2">
      <c r="A568" s="30" t="str">
        <f>HYPERLINK("https://www.capitol.hawaii.gov/session2003/bills/HB1328_sd1_.htm","132")</f>
        <v>132</v>
      </c>
      <c r="B568" s="31">
        <v>2003</v>
      </c>
      <c r="C568" s="31" t="s">
        <v>11</v>
      </c>
      <c r="D568" s="29" t="str">
        <f>HYPERLINK("https://www.capitol.hawaii.gov/hrscurrent/Vol05_Ch0261-0319/HRS0269/HRS_0269-0054.htm","§269-54")</f>
        <v>§269-54</v>
      </c>
      <c r="E568" s="4" t="s">
        <v>11</v>
      </c>
      <c r="F568" s="31" t="s">
        <v>12</v>
      </c>
      <c r="G568" s="30" t="s">
        <v>1178</v>
      </c>
      <c r="H568" s="4" t="s">
        <v>1179</v>
      </c>
      <c r="I568" s="17"/>
      <c r="J568" s="100" t="s">
        <v>1180</v>
      </c>
      <c r="K568" s="12" t="s">
        <v>1181</v>
      </c>
      <c r="L568" s="4" t="s">
        <v>1182</v>
      </c>
      <c r="M568" s="4" t="s">
        <v>1183</v>
      </c>
    </row>
    <row r="569" spans="1:13" ht="68" x14ac:dyDescent="0.2">
      <c r="A569" s="30" t="str">
        <f>HYPERLINK("https://www.capitol.hawaii.gov/session2003/bills/HB10_cd1_.htm","147")</f>
        <v>147</v>
      </c>
      <c r="B569" s="31">
        <v>2003</v>
      </c>
      <c r="C569" s="31" t="s">
        <v>11</v>
      </c>
      <c r="D569" s="29" t="str">
        <f>HYPERLINK("https://www.capitol.hawaii.gov/hrscurrent/Vol05_Ch0261-0319/HRS0269/HRS_0269-0016_0004.htm","§269-16.14")</f>
        <v>§269-16.14</v>
      </c>
      <c r="E569" s="4" t="s">
        <v>11</v>
      </c>
      <c r="F569" s="31" t="s">
        <v>12</v>
      </c>
      <c r="G569" s="30" t="s">
        <v>1184</v>
      </c>
      <c r="H569" s="4" t="s">
        <v>1185</v>
      </c>
      <c r="I569" s="17"/>
      <c r="J569" s="100" t="s">
        <v>976</v>
      </c>
      <c r="K569" s="12" t="s">
        <v>1186</v>
      </c>
      <c r="L569" s="4" t="s">
        <v>1187</v>
      </c>
      <c r="M569" s="4" t="s">
        <v>1188</v>
      </c>
    </row>
    <row r="570" spans="1:13" ht="68" x14ac:dyDescent="0.2">
      <c r="A570" s="30" t="str">
        <f>HYPERLINK("https://www.capitol.hawaii.gov/session2002/bills/HB1941_.htm","28")</f>
        <v>28</v>
      </c>
      <c r="B570" s="31">
        <v>2002</v>
      </c>
      <c r="C570" s="31" t="s">
        <v>11</v>
      </c>
      <c r="D570" s="4" t="s">
        <v>11</v>
      </c>
      <c r="E570" s="4" t="s">
        <v>1313</v>
      </c>
      <c r="F570" s="31" t="s">
        <v>812</v>
      </c>
      <c r="G570" s="30" t="s">
        <v>1189</v>
      </c>
      <c r="H570" s="4" t="s">
        <v>1190</v>
      </c>
      <c r="I570" s="17"/>
      <c r="J570" s="100" t="s">
        <v>1191</v>
      </c>
      <c r="K570" s="12" t="s">
        <v>1192</v>
      </c>
      <c r="L570" s="4" t="s">
        <v>1193</v>
      </c>
      <c r="M570" s="4" t="s">
        <v>1194</v>
      </c>
    </row>
    <row r="571" spans="1:13" ht="17" x14ac:dyDescent="0.2">
      <c r="A571" s="75" t="str">
        <f>HYPERLINK("https://www.capitol.hawaii.gov/session2002/bills/SB2179_cd2_.htm","77")</f>
        <v>77</v>
      </c>
      <c r="B571" s="72">
        <v>2002</v>
      </c>
      <c r="C571" s="72" t="s">
        <v>1195</v>
      </c>
      <c r="D571" s="29" t="str">
        <f>HYPERLINK("https://www.capitol.hawaii.gov/hrscurrent/Vol11_Ch0476-0490/HRS0486H/HRS_0486H-0013.htm","§486H-13")</f>
        <v>§486H-13</v>
      </c>
      <c r="E571" s="61" t="s">
        <v>11</v>
      </c>
      <c r="F571" s="72" t="s">
        <v>12</v>
      </c>
      <c r="G571" s="75" t="s">
        <v>1196</v>
      </c>
      <c r="H571" s="61" t="s">
        <v>1197</v>
      </c>
      <c r="I571" s="77"/>
      <c r="J571" s="99" t="s">
        <v>882</v>
      </c>
      <c r="K571" s="63" t="s">
        <v>1198</v>
      </c>
      <c r="L571" s="61" t="s">
        <v>1199</v>
      </c>
      <c r="M571" s="61" t="s">
        <v>1200</v>
      </c>
    </row>
    <row r="572" spans="1:13" ht="17" x14ac:dyDescent="0.2">
      <c r="A572" s="74"/>
      <c r="B572" s="74"/>
      <c r="C572" s="74"/>
      <c r="D572" s="29" t="str">
        <f>HYPERLINK("https://www.capitol.hawaii.gov/hrscurrent/Vol11_Ch0476-0490/HRS0486H/HRS_0486H-0016.htm","§486H-16")</f>
        <v>§486H-16</v>
      </c>
      <c r="E572" s="65"/>
      <c r="F572" s="74"/>
      <c r="G572" s="74"/>
      <c r="H572" s="65"/>
      <c r="I572" s="76"/>
      <c r="J572" s="99"/>
      <c r="K572" s="66"/>
      <c r="L572" s="65"/>
      <c r="M572" s="65"/>
    </row>
    <row r="573" spans="1:13" ht="17" x14ac:dyDescent="0.2">
      <c r="A573" s="74"/>
      <c r="B573" s="74"/>
      <c r="C573" s="74"/>
      <c r="D573" s="29" t="str">
        <f>HYPERLINK("https://www.capitol.hawaii.gov/hrscurrent/Vol11_Ch0476-0490/HRS0486H/HRS_0486H-0010_0004.htm","§486H-10.4")</f>
        <v>§486H-10.4</v>
      </c>
      <c r="E573" s="65"/>
      <c r="F573" s="74"/>
      <c r="G573" s="74"/>
      <c r="H573" s="65"/>
      <c r="I573" s="76"/>
      <c r="J573" s="99"/>
      <c r="K573" s="66"/>
      <c r="L573" s="65"/>
      <c r="M573" s="65"/>
    </row>
    <row r="574" spans="1:13" ht="17" x14ac:dyDescent="0.2">
      <c r="A574" s="74"/>
      <c r="B574" s="74"/>
      <c r="C574" s="74"/>
      <c r="D574" s="29" t="str">
        <f>HYPERLINK("https://www.capitol.hawaii.gov/hrscurrent/Vol11_Ch0476-0490/HRS0486J/HRS_0486J-0005_0005.htm","§486J-5")</f>
        <v>§486J-5</v>
      </c>
      <c r="E574" s="65"/>
      <c r="F574" s="74"/>
      <c r="G574" s="74"/>
      <c r="H574" s="65"/>
      <c r="I574" s="76"/>
      <c r="J574" s="99"/>
      <c r="K574" s="66"/>
      <c r="L574" s="65"/>
      <c r="M574" s="65"/>
    </row>
    <row r="575" spans="1:13" ht="17" x14ac:dyDescent="0.2">
      <c r="A575" s="74"/>
      <c r="B575" s="74"/>
      <c r="C575" s="74"/>
      <c r="D575" s="29" t="str">
        <f>HYPERLINK("https://www.capitol.hawaii.gov/hrscurrent/Vol11_Ch0476-0490/HRS0486J/HRS_0486J-0009.htm","§486J-9")</f>
        <v>§486J-9</v>
      </c>
      <c r="E575" s="65"/>
      <c r="F575" s="74"/>
      <c r="G575" s="74"/>
      <c r="H575" s="65"/>
      <c r="I575" s="76"/>
      <c r="J575" s="99"/>
      <c r="K575" s="66"/>
      <c r="L575" s="65"/>
      <c r="M575" s="65"/>
    </row>
    <row r="576" spans="1:13" ht="17" x14ac:dyDescent="0.2">
      <c r="A576" s="74"/>
      <c r="B576" s="74"/>
      <c r="C576" s="74"/>
      <c r="D576" s="33" t="str">
        <f>HYPERLINK("https://www.capitol.hawaii.gov/hrscurrent/Vol03_Ch0121-0200D/HRS0196/HRS_0196-0011.htm","§196-11")</f>
        <v>§196-11</v>
      </c>
      <c r="E576" s="65"/>
      <c r="F576" s="74"/>
      <c r="G576" s="74"/>
      <c r="H576" s="65"/>
      <c r="I576" s="76"/>
      <c r="J576" s="99"/>
      <c r="K576" s="66"/>
      <c r="L576" s="65"/>
      <c r="M576" s="65"/>
    </row>
    <row r="577" spans="1:13" ht="17" x14ac:dyDescent="0.2">
      <c r="A577" s="74"/>
      <c r="B577" s="74"/>
      <c r="C577" s="74"/>
      <c r="D577" s="18" t="s">
        <v>1201</v>
      </c>
      <c r="E577" s="65"/>
      <c r="F577" s="74"/>
      <c r="G577" s="74"/>
      <c r="H577" s="65"/>
      <c r="I577" s="76"/>
      <c r="J577" s="99"/>
      <c r="K577" s="66"/>
      <c r="L577" s="65"/>
      <c r="M577" s="65"/>
    </row>
    <row r="578" spans="1:13" ht="17" x14ac:dyDescent="0.2">
      <c r="A578" s="74"/>
      <c r="B578" s="74"/>
      <c r="C578" s="74"/>
      <c r="D578" s="33" t="str">
        <f>HYPERLINK("https://www.capitol.hawaii.gov/hrscurrent/Vol03_Ch0121-0200D/HRS0196/HRS_0196-0019.htm","§196-19")</f>
        <v>§196-19</v>
      </c>
      <c r="E578" s="65"/>
      <c r="F578" s="74"/>
      <c r="G578" s="74"/>
      <c r="H578" s="65"/>
      <c r="I578" s="76"/>
      <c r="J578" s="99"/>
      <c r="K578" s="66"/>
      <c r="L578" s="65"/>
      <c r="M578" s="65"/>
    </row>
    <row r="579" spans="1:13" ht="17" x14ac:dyDescent="0.2">
      <c r="A579" s="74"/>
      <c r="B579" s="74"/>
      <c r="C579" s="74"/>
      <c r="D579" s="4" t="s">
        <v>1202</v>
      </c>
      <c r="E579" s="65"/>
      <c r="F579" s="74"/>
      <c r="G579" s="74"/>
      <c r="H579" s="65"/>
      <c r="I579" s="76"/>
      <c r="J579" s="99"/>
      <c r="K579" s="66"/>
      <c r="L579" s="65"/>
      <c r="M579" s="65"/>
    </row>
    <row r="580" spans="1:13" ht="17" x14ac:dyDescent="0.2">
      <c r="A580" s="74"/>
      <c r="B580" s="74"/>
      <c r="C580" s="74"/>
      <c r="D580" s="33" t="str">
        <f>HYPERLINK("https://www.capitol.hawaii.gov/hrscurrent/Vol03_Ch0121-0200D/HRS0196/HRS_0196-0021.htm","§196-21")</f>
        <v>§196-21</v>
      </c>
      <c r="E580" s="65"/>
      <c r="F580" s="74"/>
      <c r="G580" s="74"/>
      <c r="H580" s="65"/>
      <c r="I580" s="76"/>
      <c r="J580" s="99"/>
      <c r="K580" s="66"/>
      <c r="L580" s="65"/>
      <c r="M580" s="65"/>
    </row>
    <row r="581" spans="1:13" ht="17" x14ac:dyDescent="0.2">
      <c r="A581" s="74"/>
      <c r="B581" s="74"/>
      <c r="C581" s="74"/>
      <c r="D581" s="33" t="str">
        <f>HYPERLINK("https://www.capitol.hawaii.gov/hrscurrent/Vol03_Ch0121-0200D/HRS0196/HRS_0196-0022.htm","§196-22  ")</f>
        <v xml:space="preserve">§196-22  </v>
      </c>
      <c r="E581" s="65"/>
      <c r="F581" s="74"/>
      <c r="G581" s="74"/>
      <c r="H581" s="65"/>
      <c r="I581" s="76"/>
      <c r="J581" s="99"/>
      <c r="K581" s="66"/>
      <c r="L581" s="65"/>
      <c r="M581" s="65"/>
    </row>
    <row r="582" spans="1:13" ht="17" x14ac:dyDescent="0.2">
      <c r="A582" s="74"/>
      <c r="B582" s="74"/>
      <c r="C582" s="74"/>
      <c r="D582" s="33" t="str">
        <f>HYPERLINK("https://www.capitol.hawaii.gov/hrscurrent/Vol03_Ch0121-0200D/HRS0196/HRS_0196-0023.htm","§196-23")</f>
        <v>§196-23</v>
      </c>
      <c r="E582" s="65"/>
      <c r="F582" s="74"/>
      <c r="G582" s="74"/>
      <c r="H582" s="65"/>
      <c r="I582" s="76"/>
      <c r="J582" s="99"/>
      <c r="K582" s="66"/>
      <c r="L582" s="65"/>
      <c r="M582" s="65"/>
    </row>
    <row r="583" spans="1:13" ht="17" x14ac:dyDescent="0.2">
      <c r="A583" s="73"/>
      <c r="B583" s="73"/>
      <c r="C583" s="73"/>
      <c r="D583" s="18" t="s">
        <v>1203</v>
      </c>
      <c r="E583" s="62"/>
      <c r="F583" s="73"/>
      <c r="G583" s="73"/>
      <c r="H583" s="62"/>
      <c r="I583" s="68"/>
      <c r="J583" s="99"/>
      <c r="K583" s="64"/>
      <c r="L583" s="62"/>
      <c r="M583" s="62"/>
    </row>
    <row r="584" spans="1:13" ht="68" x14ac:dyDescent="0.2">
      <c r="A584" s="30" t="str">
        <f>HYPERLINK("https://www.capitol.hawaii.gov/session2002/bills/SB2228_cd1_.htm","101")</f>
        <v>101</v>
      </c>
      <c r="B584" s="31">
        <v>2002</v>
      </c>
      <c r="C584" s="31" t="s">
        <v>11</v>
      </c>
      <c r="D584" s="4" t="s">
        <v>11</v>
      </c>
      <c r="E584" s="4" t="s">
        <v>11</v>
      </c>
      <c r="F584" s="31" t="s">
        <v>1204</v>
      </c>
      <c r="G584" s="30" t="s">
        <v>1205</v>
      </c>
      <c r="H584" s="4" t="s">
        <v>1206</v>
      </c>
      <c r="I584" s="9" t="s">
        <v>22</v>
      </c>
      <c r="J584" s="103" t="s">
        <v>1158</v>
      </c>
      <c r="K584" s="12" t="s">
        <v>1207</v>
      </c>
      <c r="L584" s="4" t="s">
        <v>1208</v>
      </c>
      <c r="M584" s="4" t="s">
        <v>1209</v>
      </c>
    </row>
    <row r="585" spans="1:13" ht="69" thickBot="1" x14ac:dyDescent="0.25">
      <c r="A585" s="53" t="str">
        <f>HYPERLINK("https://www.capitol.hawaii.gov/session2002/bills/SB2802_cd1_.htm","102")</f>
        <v>102</v>
      </c>
      <c r="B585" s="54">
        <v>2002</v>
      </c>
      <c r="C585" s="54" t="s">
        <v>11</v>
      </c>
      <c r="D585" s="55" t="str">
        <f>HYPERLINK("https://www.capitol.hawaii.gov/hrscurrent/Vol03_Ch0121-0200D/HRS0171/HRS_0171-0095.htm","§171-95")</f>
        <v>§171-95</v>
      </c>
      <c r="E585" s="5" t="s">
        <v>11</v>
      </c>
      <c r="F585" s="54" t="s">
        <v>12</v>
      </c>
      <c r="G585" s="53" t="s">
        <v>1210</v>
      </c>
      <c r="H585" s="5" t="s">
        <v>1211</v>
      </c>
      <c r="I585" s="13"/>
      <c r="J585" s="105" t="s">
        <v>1212</v>
      </c>
      <c r="K585" s="14" t="s">
        <v>1213</v>
      </c>
      <c r="L585" s="5" t="s">
        <v>1214</v>
      </c>
      <c r="M585" s="5" t="s">
        <v>985</v>
      </c>
    </row>
    <row r="586" spans="1:13" ht="17" thickTop="1" x14ac:dyDescent="0.2">
      <c r="A586" s="10"/>
      <c r="B586" s="10"/>
      <c r="D586" s="6"/>
      <c r="G586" s="10"/>
      <c r="H586" s="6"/>
      <c r="I586" s="23"/>
      <c r="J586" s="98"/>
      <c r="K586" s="95"/>
      <c r="L586" s="6"/>
      <c r="M586" s="6"/>
    </row>
    <row r="587" spans="1:13" x14ac:dyDescent="0.2">
      <c r="A587" s="10"/>
      <c r="B587" s="10"/>
      <c r="D587" s="6"/>
      <c r="G587" s="10"/>
      <c r="H587" s="6"/>
      <c r="I587" s="23"/>
      <c r="J587" s="24"/>
      <c r="K587" s="95"/>
      <c r="L587" s="6"/>
      <c r="M587" s="6"/>
    </row>
    <row r="588" spans="1:13" x14ac:dyDescent="0.2">
      <c r="A588" s="10"/>
      <c r="B588" s="10"/>
      <c r="D588" s="6"/>
      <c r="G588" s="10"/>
      <c r="H588" s="6"/>
      <c r="I588" s="23"/>
      <c r="J588" s="24"/>
      <c r="K588" s="95"/>
      <c r="L588" s="6"/>
      <c r="M588" s="6"/>
    </row>
    <row r="589" spans="1:13" x14ac:dyDescent="0.2">
      <c r="A589" s="10"/>
      <c r="B589" s="10"/>
      <c r="D589" s="6"/>
      <c r="G589" s="10"/>
      <c r="H589" s="6"/>
      <c r="I589" s="23"/>
      <c r="J589" s="24"/>
      <c r="K589" s="95"/>
      <c r="L589" s="6"/>
      <c r="M589" s="6"/>
    </row>
    <row r="590" spans="1:13" x14ac:dyDescent="0.2">
      <c r="A590" s="10"/>
      <c r="B590" s="10"/>
      <c r="D590" s="6"/>
      <c r="G590" s="10"/>
      <c r="H590" s="6"/>
      <c r="I590" s="23"/>
      <c r="J590" s="24"/>
      <c r="K590" s="95"/>
      <c r="L590" s="6"/>
      <c r="M590" s="6"/>
    </row>
    <row r="591" spans="1:13" x14ac:dyDescent="0.2">
      <c r="A591" s="10"/>
      <c r="B591" s="10"/>
      <c r="D591" s="6"/>
      <c r="G591" s="10"/>
      <c r="H591" s="6"/>
      <c r="I591" s="23"/>
      <c r="J591" s="24"/>
      <c r="K591" s="95"/>
      <c r="L591" s="6"/>
      <c r="M591" s="6"/>
    </row>
    <row r="592" spans="1:13" x14ac:dyDescent="0.2">
      <c r="A592" s="10"/>
      <c r="B592" s="10"/>
      <c r="D592" s="6"/>
      <c r="G592" s="10"/>
      <c r="H592" s="6"/>
      <c r="I592" s="23"/>
      <c r="J592" s="24"/>
      <c r="K592" s="95"/>
      <c r="L592" s="6"/>
      <c r="M592" s="6"/>
    </row>
    <row r="593" spans="1:13" x14ac:dyDescent="0.2">
      <c r="A593" s="10"/>
      <c r="B593" s="10"/>
      <c r="D593" s="6"/>
      <c r="G593" s="10"/>
      <c r="H593" s="6"/>
      <c r="I593" s="23"/>
      <c r="J593" s="24"/>
      <c r="K593" s="95"/>
      <c r="L593" s="6"/>
      <c r="M593" s="6"/>
    </row>
    <row r="594" spans="1:13" x14ac:dyDescent="0.2">
      <c r="A594" s="10"/>
      <c r="B594" s="10"/>
      <c r="D594" s="6"/>
      <c r="G594" s="10"/>
      <c r="H594" s="6"/>
      <c r="I594" s="23"/>
      <c r="J594" s="24"/>
      <c r="K594" s="95"/>
      <c r="L594" s="6"/>
      <c r="M594" s="6"/>
    </row>
    <row r="595" spans="1:13" x14ac:dyDescent="0.2">
      <c r="A595" s="10"/>
      <c r="B595" s="10"/>
      <c r="D595" s="6"/>
      <c r="G595" s="10"/>
      <c r="H595" s="6"/>
      <c r="I595" s="23"/>
      <c r="J595" s="24"/>
      <c r="K595" s="95"/>
      <c r="L595" s="6"/>
      <c r="M595" s="6"/>
    </row>
    <row r="596" spans="1:13" x14ac:dyDescent="0.2">
      <c r="A596" s="10"/>
      <c r="B596" s="10"/>
      <c r="D596" s="6"/>
      <c r="G596" s="10"/>
      <c r="H596" s="6"/>
      <c r="I596" s="23"/>
      <c r="J596" s="24"/>
      <c r="K596" s="95"/>
      <c r="L596" s="6"/>
      <c r="M596" s="6"/>
    </row>
    <row r="597" spans="1:13" x14ac:dyDescent="0.2">
      <c r="A597" s="10"/>
      <c r="B597" s="10"/>
      <c r="D597" s="6"/>
      <c r="G597" s="10"/>
      <c r="H597" s="6"/>
      <c r="I597" s="23"/>
      <c r="J597" s="24"/>
      <c r="K597" s="95"/>
      <c r="L597" s="6"/>
      <c r="M597" s="6"/>
    </row>
    <row r="598" spans="1:13" x14ac:dyDescent="0.2">
      <c r="A598" s="10"/>
      <c r="B598" s="10"/>
      <c r="D598" s="6"/>
      <c r="G598" s="10"/>
      <c r="H598" s="6"/>
      <c r="I598" s="23"/>
      <c r="J598" s="24"/>
      <c r="K598" s="95"/>
      <c r="L598" s="6"/>
      <c r="M598" s="6"/>
    </row>
    <row r="599" spans="1:13" x14ac:dyDescent="0.2">
      <c r="A599" s="10"/>
      <c r="B599" s="10"/>
      <c r="D599" s="6"/>
      <c r="G599" s="10"/>
      <c r="H599" s="6"/>
      <c r="I599" s="23"/>
      <c r="J599" s="24"/>
      <c r="K599" s="95"/>
      <c r="L599" s="6"/>
      <c r="M599" s="6"/>
    </row>
    <row r="600" spans="1:13" x14ac:dyDescent="0.2">
      <c r="A600" s="10"/>
      <c r="B600" s="10"/>
      <c r="D600" s="6"/>
      <c r="G600" s="10"/>
      <c r="H600" s="6"/>
      <c r="I600" s="23"/>
      <c r="J600" s="24"/>
      <c r="K600" s="95"/>
      <c r="L600" s="6"/>
      <c r="M600" s="6"/>
    </row>
    <row r="601" spans="1:13" x14ac:dyDescent="0.2">
      <c r="A601" s="10"/>
      <c r="B601" s="10"/>
      <c r="D601" s="6"/>
      <c r="G601" s="10"/>
      <c r="H601" s="6"/>
      <c r="I601" s="23"/>
      <c r="J601" s="24"/>
      <c r="K601" s="95"/>
      <c r="L601" s="6"/>
      <c r="M601" s="6"/>
    </row>
    <row r="602" spans="1:13" x14ac:dyDescent="0.2">
      <c r="A602" s="10"/>
      <c r="B602" s="10"/>
      <c r="D602" s="6"/>
      <c r="G602" s="10"/>
      <c r="H602" s="6"/>
      <c r="I602" s="23"/>
      <c r="J602" s="24"/>
      <c r="K602" s="95"/>
      <c r="L602" s="6"/>
      <c r="M602" s="6"/>
    </row>
    <row r="603" spans="1:13" x14ac:dyDescent="0.2">
      <c r="A603" s="10"/>
      <c r="B603" s="10"/>
      <c r="D603" s="6"/>
      <c r="G603" s="10"/>
      <c r="H603" s="6"/>
      <c r="I603" s="23"/>
      <c r="J603" s="24"/>
      <c r="K603" s="95"/>
      <c r="L603" s="6"/>
      <c r="M603" s="6"/>
    </row>
    <row r="604" spans="1:13" x14ac:dyDescent="0.2">
      <c r="A604" s="10"/>
      <c r="B604" s="10"/>
      <c r="D604" s="6"/>
      <c r="G604" s="10"/>
      <c r="H604" s="6"/>
      <c r="I604" s="23"/>
      <c r="J604" s="24"/>
      <c r="K604" s="95"/>
      <c r="L604" s="6"/>
      <c r="M604" s="6"/>
    </row>
    <row r="605" spans="1:13" x14ac:dyDescent="0.2">
      <c r="A605" s="10"/>
      <c r="B605" s="10"/>
      <c r="D605" s="6"/>
      <c r="G605" s="10"/>
      <c r="H605" s="6"/>
      <c r="I605" s="23"/>
      <c r="J605" s="24"/>
      <c r="K605" s="95"/>
      <c r="L605" s="6"/>
      <c r="M605" s="6"/>
    </row>
    <row r="606" spans="1:13" x14ac:dyDescent="0.2">
      <c r="A606" s="10"/>
      <c r="B606" s="10"/>
      <c r="D606" s="6"/>
      <c r="G606" s="10"/>
      <c r="H606" s="6"/>
      <c r="I606" s="23"/>
      <c r="J606" s="24"/>
      <c r="K606" s="95"/>
      <c r="L606" s="6"/>
      <c r="M606" s="6"/>
    </row>
    <row r="607" spans="1:13" x14ac:dyDescent="0.2">
      <c r="A607" s="10"/>
      <c r="B607" s="10"/>
      <c r="D607" s="6"/>
      <c r="G607" s="10"/>
      <c r="H607" s="6"/>
      <c r="I607" s="23"/>
      <c r="J607" s="24"/>
      <c r="K607" s="95"/>
      <c r="L607" s="6"/>
      <c r="M607" s="6"/>
    </row>
    <row r="608" spans="1:13" x14ac:dyDescent="0.2">
      <c r="A608" s="10"/>
      <c r="B608" s="10"/>
      <c r="D608" s="6"/>
      <c r="G608" s="10"/>
      <c r="H608" s="6"/>
      <c r="I608" s="23"/>
      <c r="J608" s="24"/>
      <c r="K608" s="95"/>
      <c r="L608" s="6"/>
      <c r="M608" s="6"/>
    </row>
    <row r="609" spans="1:13" x14ac:dyDescent="0.2">
      <c r="A609" s="10"/>
      <c r="B609" s="10"/>
      <c r="D609" s="6"/>
      <c r="G609" s="10"/>
      <c r="H609" s="6"/>
      <c r="I609" s="23"/>
      <c r="J609" s="24"/>
      <c r="K609" s="95"/>
      <c r="L609" s="6"/>
      <c r="M609" s="6"/>
    </row>
    <row r="610" spans="1:13" x14ac:dyDescent="0.2">
      <c r="A610" s="10"/>
      <c r="B610" s="10"/>
      <c r="D610" s="6"/>
      <c r="G610" s="10"/>
      <c r="H610" s="6"/>
      <c r="I610" s="23"/>
      <c r="J610" s="24"/>
      <c r="K610" s="95"/>
      <c r="L610" s="6"/>
      <c r="M610" s="6"/>
    </row>
    <row r="611" spans="1:13" x14ac:dyDescent="0.2">
      <c r="A611" s="10"/>
      <c r="B611" s="10"/>
      <c r="D611" s="6"/>
      <c r="G611" s="10"/>
      <c r="H611" s="6"/>
      <c r="I611" s="23"/>
      <c r="J611" s="24"/>
      <c r="K611" s="95"/>
      <c r="L611" s="6"/>
      <c r="M611" s="6"/>
    </row>
    <row r="612" spans="1:13" x14ac:dyDescent="0.2">
      <c r="A612" s="10"/>
      <c r="B612" s="10"/>
      <c r="D612" s="6"/>
      <c r="G612" s="10"/>
      <c r="H612" s="6"/>
      <c r="I612" s="23"/>
      <c r="J612" s="24"/>
      <c r="K612" s="95"/>
      <c r="L612" s="6"/>
      <c r="M612" s="6"/>
    </row>
    <row r="613" spans="1:13" x14ac:dyDescent="0.2">
      <c r="A613" s="10"/>
      <c r="B613" s="10"/>
      <c r="D613" s="6"/>
      <c r="G613" s="10"/>
      <c r="H613" s="6"/>
      <c r="I613" s="23"/>
      <c r="J613" s="24"/>
      <c r="K613" s="95"/>
      <c r="L613" s="6"/>
      <c r="M613" s="6"/>
    </row>
    <row r="614" spans="1:13" x14ac:dyDescent="0.2">
      <c r="A614" s="10"/>
      <c r="B614" s="10"/>
      <c r="D614" s="6"/>
      <c r="G614" s="10"/>
      <c r="H614" s="6"/>
      <c r="I614" s="23"/>
      <c r="J614" s="24"/>
      <c r="K614" s="95"/>
      <c r="L614" s="6"/>
      <c r="M614" s="6"/>
    </row>
    <row r="615" spans="1:13" x14ac:dyDescent="0.2">
      <c r="A615" s="10"/>
      <c r="B615" s="10"/>
      <c r="D615" s="6"/>
      <c r="G615" s="10"/>
      <c r="H615" s="6"/>
      <c r="I615" s="23"/>
      <c r="J615" s="24"/>
      <c r="K615" s="95"/>
      <c r="L615" s="6"/>
      <c r="M615" s="6"/>
    </row>
    <row r="616" spans="1:13" x14ac:dyDescent="0.2">
      <c r="A616" s="10"/>
      <c r="B616" s="10"/>
      <c r="D616" s="6"/>
      <c r="G616" s="10"/>
      <c r="H616" s="6"/>
      <c r="I616" s="23"/>
      <c r="J616" s="24"/>
      <c r="K616" s="95"/>
      <c r="L616" s="6"/>
      <c r="M616" s="6"/>
    </row>
    <row r="617" spans="1:13" x14ac:dyDescent="0.2">
      <c r="A617" s="10"/>
      <c r="B617" s="10"/>
      <c r="D617" s="6"/>
      <c r="G617" s="10"/>
      <c r="H617" s="6"/>
      <c r="I617" s="23"/>
      <c r="J617" s="24"/>
      <c r="K617" s="95"/>
      <c r="L617" s="6"/>
      <c r="M617" s="6"/>
    </row>
    <row r="618" spans="1:13" x14ac:dyDescent="0.2">
      <c r="A618" s="10"/>
      <c r="B618" s="10"/>
      <c r="D618" s="6"/>
      <c r="G618" s="10"/>
      <c r="H618" s="6"/>
      <c r="I618" s="23"/>
      <c r="J618" s="24"/>
      <c r="K618" s="95"/>
      <c r="L618" s="6"/>
      <c r="M618" s="6"/>
    </row>
    <row r="619" spans="1:13" x14ac:dyDescent="0.2">
      <c r="A619" s="10"/>
      <c r="B619" s="10"/>
      <c r="D619" s="6"/>
      <c r="G619" s="10"/>
      <c r="H619" s="6"/>
      <c r="I619" s="23"/>
      <c r="J619" s="24"/>
      <c r="K619" s="95"/>
      <c r="L619" s="6"/>
      <c r="M619" s="6"/>
    </row>
    <row r="620" spans="1:13" x14ac:dyDescent="0.2">
      <c r="A620" s="10"/>
      <c r="B620" s="10"/>
      <c r="D620" s="6"/>
      <c r="G620" s="10"/>
      <c r="H620" s="6"/>
      <c r="I620" s="23"/>
      <c r="J620" s="24"/>
      <c r="K620" s="95"/>
      <c r="L620" s="6"/>
      <c r="M620" s="6"/>
    </row>
    <row r="621" spans="1:13" x14ac:dyDescent="0.2">
      <c r="A621" s="10"/>
      <c r="B621" s="10"/>
      <c r="D621" s="6"/>
      <c r="G621" s="10"/>
      <c r="H621" s="6"/>
      <c r="I621" s="23"/>
      <c r="J621" s="24"/>
      <c r="K621" s="95"/>
      <c r="L621" s="6"/>
      <c r="M621" s="6"/>
    </row>
    <row r="622" spans="1:13" x14ac:dyDescent="0.2">
      <c r="A622" s="10"/>
      <c r="B622" s="10"/>
      <c r="D622" s="6"/>
      <c r="G622" s="10"/>
      <c r="H622" s="6"/>
      <c r="I622" s="23"/>
      <c r="J622" s="24"/>
      <c r="K622" s="95"/>
      <c r="L622" s="6"/>
      <c r="M622" s="6"/>
    </row>
    <row r="623" spans="1:13" x14ac:dyDescent="0.2">
      <c r="A623" s="10"/>
      <c r="B623" s="10"/>
      <c r="D623" s="6"/>
      <c r="G623" s="10"/>
      <c r="H623" s="6"/>
      <c r="I623" s="23"/>
      <c r="J623" s="24"/>
      <c r="K623" s="95"/>
      <c r="L623" s="6"/>
      <c r="M623" s="6"/>
    </row>
    <row r="624" spans="1:13" x14ac:dyDescent="0.2">
      <c r="A624" s="10"/>
      <c r="B624" s="10"/>
      <c r="D624" s="6"/>
      <c r="G624" s="10"/>
      <c r="H624" s="6"/>
      <c r="I624" s="23"/>
      <c r="J624" s="24"/>
      <c r="K624" s="95"/>
      <c r="L624" s="6"/>
      <c r="M624" s="6"/>
    </row>
    <row r="625" spans="1:13" x14ac:dyDescent="0.2">
      <c r="A625" s="10"/>
      <c r="B625" s="10"/>
      <c r="D625" s="6"/>
      <c r="G625" s="10"/>
      <c r="H625" s="6"/>
      <c r="I625" s="23"/>
      <c r="J625" s="24"/>
      <c r="K625" s="95"/>
      <c r="L625" s="6"/>
      <c r="M625" s="6"/>
    </row>
    <row r="626" spans="1:13" x14ac:dyDescent="0.2">
      <c r="A626" s="10"/>
      <c r="B626" s="10"/>
      <c r="D626" s="6"/>
      <c r="G626" s="10"/>
      <c r="H626" s="6"/>
      <c r="I626" s="23"/>
      <c r="J626" s="24"/>
      <c r="K626" s="95"/>
      <c r="L626" s="6"/>
      <c r="M626" s="6"/>
    </row>
    <row r="627" spans="1:13" x14ac:dyDescent="0.2">
      <c r="A627" s="10"/>
      <c r="B627" s="10"/>
      <c r="D627" s="6"/>
      <c r="G627" s="10"/>
      <c r="H627" s="6"/>
      <c r="I627" s="23"/>
      <c r="J627" s="24"/>
      <c r="K627" s="95"/>
      <c r="L627" s="6"/>
      <c r="M627" s="6"/>
    </row>
    <row r="628" spans="1:13" x14ac:dyDescent="0.2">
      <c r="A628" s="10"/>
      <c r="B628" s="10"/>
      <c r="D628" s="6"/>
      <c r="G628" s="10"/>
      <c r="H628" s="6"/>
      <c r="I628" s="23"/>
      <c r="J628" s="24"/>
      <c r="K628" s="95"/>
      <c r="L628" s="6"/>
      <c r="M628" s="6"/>
    </row>
    <row r="629" spans="1:13" x14ac:dyDescent="0.2">
      <c r="A629" s="10"/>
      <c r="B629" s="10"/>
      <c r="D629" s="6"/>
      <c r="G629" s="10"/>
      <c r="H629" s="6"/>
      <c r="I629" s="23"/>
      <c r="J629" s="24"/>
      <c r="K629" s="95"/>
      <c r="L629" s="6"/>
      <c r="M629" s="6"/>
    </row>
    <row r="630" spans="1:13" x14ac:dyDescent="0.2">
      <c r="A630" s="10"/>
      <c r="B630" s="10"/>
      <c r="D630" s="6"/>
      <c r="G630" s="10"/>
      <c r="H630" s="6"/>
      <c r="I630" s="23"/>
      <c r="J630" s="24"/>
      <c r="K630" s="95"/>
      <c r="L630" s="6"/>
      <c r="M630" s="6"/>
    </row>
    <row r="631" spans="1:13" x14ac:dyDescent="0.2">
      <c r="A631" s="10"/>
      <c r="B631" s="10"/>
      <c r="D631" s="6"/>
      <c r="G631" s="10"/>
      <c r="H631" s="6"/>
      <c r="I631" s="23"/>
      <c r="J631" s="24"/>
      <c r="K631" s="95"/>
      <c r="L631" s="6"/>
      <c r="M631" s="6"/>
    </row>
    <row r="632" spans="1:13" x14ac:dyDescent="0.2">
      <c r="A632" s="10"/>
      <c r="B632" s="10"/>
      <c r="D632" s="6"/>
      <c r="G632" s="10"/>
      <c r="H632" s="6"/>
      <c r="I632" s="23"/>
      <c r="J632" s="24"/>
      <c r="K632" s="95"/>
      <c r="L632" s="6"/>
      <c r="M632" s="6"/>
    </row>
    <row r="633" spans="1:13" x14ac:dyDescent="0.2">
      <c r="A633" s="10"/>
      <c r="B633" s="10"/>
      <c r="D633" s="6"/>
      <c r="G633" s="10"/>
      <c r="H633" s="6"/>
      <c r="I633" s="23"/>
      <c r="J633" s="24"/>
      <c r="K633" s="95"/>
      <c r="L633" s="6"/>
      <c r="M633" s="6"/>
    </row>
    <row r="634" spans="1:13" x14ac:dyDescent="0.2">
      <c r="A634" s="10"/>
      <c r="B634" s="10"/>
      <c r="D634" s="6"/>
      <c r="G634" s="10"/>
      <c r="H634" s="6"/>
      <c r="I634" s="23"/>
      <c r="J634" s="24"/>
      <c r="K634" s="95"/>
      <c r="L634" s="6"/>
      <c r="M634" s="6"/>
    </row>
    <row r="635" spans="1:13" x14ac:dyDescent="0.2">
      <c r="A635" s="10"/>
      <c r="B635" s="10"/>
      <c r="D635" s="6"/>
      <c r="G635" s="10"/>
      <c r="H635" s="6"/>
      <c r="I635" s="23"/>
      <c r="J635" s="24"/>
      <c r="K635" s="95"/>
      <c r="L635" s="6"/>
      <c r="M635" s="6"/>
    </row>
    <row r="636" spans="1:13" x14ac:dyDescent="0.2">
      <c r="A636" s="10"/>
      <c r="B636" s="10"/>
      <c r="D636" s="6"/>
      <c r="G636" s="10"/>
      <c r="H636" s="6"/>
      <c r="I636" s="23"/>
      <c r="J636" s="24"/>
      <c r="K636" s="95"/>
      <c r="L636" s="6"/>
      <c r="M636" s="6"/>
    </row>
    <row r="637" spans="1:13" x14ac:dyDescent="0.2">
      <c r="A637" s="10"/>
      <c r="B637" s="10"/>
      <c r="D637" s="6"/>
      <c r="G637" s="10"/>
      <c r="H637" s="6"/>
      <c r="I637" s="23"/>
      <c r="J637" s="24"/>
      <c r="K637" s="95"/>
      <c r="L637" s="6"/>
      <c r="M637" s="6"/>
    </row>
    <row r="638" spans="1:13" x14ac:dyDescent="0.2">
      <c r="A638" s="10"/>
      <c r="B638" s="10"/>
      <c r="D638" s="6"/>
      <c r="G638" s="10"/>
      <c r="H638" s="6"/>
      <c r="I638" s="23"/>
      <c r="J638" s="24"/>
      <c r="K638" s="95"/>
      <c r="L638" s="6"/>
      <c r="M638" s="6"/>
    </row>
    <row r="639" spans="1:13" x14ac:dyDescent="0.2">
      <c r="A639" s="10"/>
      <c r="B639" s="10"/>
      <c r="D639" s="6"/>
      <c r="G639" s="10"/>
      <c r="H639" s="6"/>
      <c r="I639" s="23"/>
      <c r="J639" s="24"/>
      <c r="K639" s="95"/>
      <c r="L639" s="6"/>
      <c r="M639" s="6"/>
    </row>
    <row r="640" spans="1:13" x14ac:dyDescent="0.2">
      <c r="A640" s="10"/>
      <c r="B640" s="10"/>
      <c r="D640" s="6"/>
      <c r="G640" s="10"/>
      <c r="H640" s="6"/>
      <c r="I640" s="23"/>
      <c r="J640" s="24"/>
      <c r="K640" s="95"/>
      <c r="L640" s="6"/>
      <c r="M640" s="6"/>
    </row>
    <row r="641" spans="1:13" x14ac:dyDescent="0.2">
      <c r="A641" s="10"/>
      <c r="B641" s="10"/>
      <c r="D641" s="6"/>
      <c r="G641" s="10"/>
      <c r="H641" s="6"/>
      <c r="I641" s="23"/>
      <c r="J641" s="24"/>
      <c r="K641" s="95"/>
      <c r="L641" s="6"/>
      <c r="M641" s="6"/>
    </row>
    <row r="642" spans="1:13" x14ac:dyDescent="0.2">
      <c r="A642" s="10"/>
      <c r="B642" s="10"/>
      <c r="D642" s="6"/>
      <c r="G642" s="10"/>
      <c r="H642" s="6"/>
      <c r="I642" s="23"/>
      <c r="J642" s="24"/>
      <c r="K642" s="95"/>
      <c r="L642" s="6"/>
      <c r="M642" s="6"/>
    </row>
    <row r="643" spans="1:13" x14ac:dyDescent="0.2">
      <c r="A643" s="10"/>
      <c r="B643" s="10"/>
      <c r="D643" s="6"/>
      <c r="G643" s="10"/>
      <c r="H643" s="6"/>
      <c r="I643" s="23"/>
      <c r="J643" s="24"/>
      <c r="K643" s="95"/>
      <c r="L643" s="6"/>
      <c r="M643" s="6"/>
    </row>
    <row r="644" spans="1:13" x14ac:dyDescent="0.2">
      <c r="A644" s="10"/>
      <c r="B644" s="10"/>
      <c r="D644" s="6"/>
      <c r="G644" s="10"/>
      <c r="H644" s="6"/>
      <c r="I644" s="23"/>
      <c r="J644" s="24"/>
      <c r="K644" s="95"/>
      <c r="L644" s="6"/>
      <c r="M644" s="6"/>
    </row>
    <row r="645" spans="1:13" x14ac:dyDescent="0.2">
      <c r="A645" s="10"/>
      <c r="B645" s="10"/>
      <c r="D645" s="6"/>
      <c r="G645" s="10"/>
      <c r="H645" s="6"/>
      <c r="I645" s="23"/>
      <c r="J645" s="24"/>
      <c r="K645" s="95"/>
      <c r="L645" s="6"/>
      <c r="M645" s="6"/>
    </row>
    <row r="646" spans="1:13" x14ac:dyDescent="0.2">
      <c r="A646" s="10"/>
      <c r="B646" s="10"/>
      <c r="D646" s="6"/>
      <c r="G646" s="10"/>
      <c r="H646" s="6"/>
      <c r="I646" s="23"/>
      <c r="J646" s="24"/>
      <c r="K646" s="95"/>
      <c r="L646" s="6"/>
      <c r="M646" s="6"/>
    </row>
    <row r="647" spans="1:13" x14ac:dyDescent="0.2">
      <c r="A647" s="10"/>
      <c r="B647" s="10"/>
      <c r="D647" s="6"/>
      <c r="G647" s="10"/>
      <c r="H647" s="6"/>
      <c r="I647" s="23"/>
      <c r="J647" s="24"/>
      <c r="K647" s="95"/>
      <c r="L647" s="6"/>
      <c r="M647" s="6"/>
    </row>
    <row r="648" spans="1:13" x14ac:dyDescent="0.2">
      <c r="A648" s="10"/>
      <c r="B648" s="10"/>
      <c r="D648" s="6"/>
      <c r="G648" s="10"/>
      <c r="H648" s="6"/>
      <c r="I648" s="23"/>
      <c r="J648" s="24"/>
      <c r="K648" s="95"/>
      <c r="L648" s="6"/>
      <c r="M648" s="6"/>
    </row>
    <row r="649" spans="1:13" x14ac:dyDescent="0.2">
      <c r="A649" s="10"/>
      <c r="B649" s="10"/>
      <c r="D649" s="6"/>
      <c r="G649" s="10"/>
      <c r="H649" s="6"/>
      <c r="I649" s="23"/>
      <c r="J649" s="24"/>
      <c r="K649" s="95"/>
      <c r="L649" s="6"/>
      <c r="M649" s="6"/>
    </row>
    <row r="650" spans="1:13" x14ac:dyDescent="0.2">
      <c r="A650" s="10"/>
      <c r="B650" s="10"/>
      <c r="D650" s="6"/>
      <c r="G650" s="10"/>
      <c r="H650" s="6"/>
      <c r="I650" s="23"/>
      <c r="J650" s="24"/>
      <c r="K650" s="95"/>
      <c r="L650" s="6"/>
      <c r="M650" s="6"/>
    </row>
    <row r="651" spans="1:13" x14ac:dyDescent="0.2">
      <c r="A651" s="10"/>
      <c r="B651" s="10"/>
      <c r="D651" s="6"/>
      <c r="G651" s="10"/>
      <c r="H651" s="6"/>
      <c r="I651" s="23"/>
      <c r="J651" s="24"/>
      <c r="K651" s="95"/>
      <c r="L651" s="6"/>
      <c r="M651" s="6"/>
    </row>
    <row r="652" spans="1:13" x14ac:dyDescent="0.2">
      <c r="A652" s="10"/>
      <c r="B652" s="10"/>
      <c r="D652" s="6"/>
      <c r="G652" s="10"/>
      <c r="H652" s="6"/>
      <c r="I652" s="23"/>
      <c r="J652" s="24"/>
      <c r="K652" s="95"/>
      <c r="L652" s="6"/>
      <c r="M652" s="6"/>
    </row>
    <row r="653" spans="1:13" x14ac:dyDescent="0.2">
      <c r="A653" s="10"/>
      <c r="B653" s="10"/>
      <c r="D653" s="6"/>
      <c r="G653" s="10"/>
      <c r="H653" s="6"/>
      <c r="I653" s="23"/>
      <c r="J653" s="24"/>
      <c r="K653" s="95"/>
      <c r="L653" s="6"/>
      <c r="M653" s="6"/>
    </row>
    <row r="654" spans="1:13" x14ac:dyDescent="0.2">
      <c r="A654" s="10"/>
      <c r="B654" s="10"/>
      <c r="D654" s="6"/>
      <c r="G654" s="10"/>
      <c r="H654" s="6"/>
      <c r="I654" s="23"/>
      <c r="J654" s="24"/>
      <c r="K654" s="95"/>
      <c r="L654" s="6"/>
      <c r="M654" s="6"/>
    </row>
    <row r="655" spans="1:13" x14ac:dyDescent="0.2">
      <c r="A655" s="10"/>
      <c r="B655" s="10"/>
      <c r="D655" s="6"/>
      <c r="G655" s="10"/>
      <c r="H655" s="6"/>
      <c r="I655" s="23"/>
      <c r="J655" s="24"/>
      <c r="K655" s="95"/>
      <c r="L655" s="6"/>
      <c r="M655" s="6"/>
    </row>
    <row r="656" spans="1:13" x14ac:dyDescent="0.2">
      <c r="A656" s="10"/>
      <c r="B656" s="10"/>
      <c r="D656" s="6"/>
      <c r="G656" s="10"/>
      <c r="H656" s="6"/>
      <c r="I656" s="23"/>
      <c r="J656" s="24"/>
      <c r="K656" s="95"/>
      <c r="L656" s="6"/>
      <c r="M656" s="6"/>
    </row>
    <row r="657" spans="1:13" x14ac:dyDescent="0.2">
      <c r="A657" s="10"/>
      <c r="B657" s="10"/>
      <c r="D657" s="6"/>
      <c r="G657" s="10"/>
      <c r="H657" s="6"/>
      <c r="I657" s="23"/>
      <c r="J657" s="24"/>
      <c r="K657" s="95"/>
      <c r="L657" s="6"/>
      <c r="M657" s="6"/>
    </row>
    <row r="658" spans="1:13" x14ac:dyDescent="0.2">
      <c r="A658" s="10"/>
      <c r="B658" s="10"/>
      <c r="D658" s="6"/>
      <c r="G658" s="10"/>
      <c r="H658" s="6"/>
      <c r="I658" s="23"/>
      <c r="J658" s="24"/>
      <c r="K658" s="95"/>
      <c r="L658" s="6"/>
      <c r="M658" s="6"/>
    </row>
    <row r="659" spans="1:13" x14ac:dyDescent="0.2">
      <c r="A659" s="10"/>
      <c r="B659" s="10"/>
      <c r="D659" s="6"/>
      <c r="G659" s="10"/>
      <c r="H659" s="6"/>
      <c r="I659" s="23"/>
      <c r="J659" s="24"/>
      <c r="K659" s="95"/>
      <c r="L659" s="6"/>
      <c r="M659" s="6"/>
    </row>
    <row r="660" spans="1:13" x14ac:dyDescent="0.2">
      <c r="A660" s="10"/>
      <c r="B660" s="10"/>
      <c r="D660" s="6"/>
      <c r="G660" s="10"/>
      <c r="H660" s="6"/>
      <c r="I660" s="23"/>
      <c r="J660" s="24"/>
      <c r="K660" s="95"/>
      <c r="L660" s="6"/>
      <c r="M660" s="6"/>
    </row>
    <row r="661" spans="1:13" x14ac:dyDescent="0.2">
      <c r="A661" s="10"/>
      <c r="B661" s="10"/>
      <c r="D661" s="6"/>
      <c r="G661" s="10"/>
      <c r="H661" s="6"/>
      <c r="I661" s="23"/>
      <c r="J661" s="24"/>
      <c r="K661" s="95"/>
      <c r="L661" s="6"/>
      <c r="M661" s="6"/>
    </row>
    <row r="662" spans="1:13" x14ac:dyDescent="0.2">
      <c r="A662" s="10"/>
      <c r="B662" s="10"/>
      <c r="D662" s="6"/>
      <c r="G662" s="10"/>
      <c r="H662" s="6"/>
      <c r="I662" s="23"/>
      <c r="J662" s="24"/>
      <c r="K662" s="95"/>
      <c r="L662" s="6"/>
      <c r="M662" s="6"/>
    </row>
    <row r="663" spans="1:13" x14ac:dyDescent="0.2">
      <c r="A663" s="10"/>
      <c r="B663" s="10"/>
      <c r="D663" s="6"/>
      <c r="G663" s="10"/>
      <c r="H663" s="6"/>
      <c r="I663" s="23"/>
      <c r="J663" s="24"/>
      <c r="K663" s="95"/>
      <c r="L663" s="6"/>
      <c r="M663" s="6"/>
    </row>
    <row r="664" spans="1:13" x14ac:dyDescent="0.2">
      <c r="A664" s="10"/>
      <c r="B664" s="10"/>
      <c r="D664" s="6"/>
      <c r="G664" s="10"/>
      <c r="H664" s="6"/>
      <c r="I664" s="23"/>
      <c r="J664" s="24"/>
      <c r="K664" s="95"/>
      <c r="L664" s="6"/>
      <c r="M664" s="6"/>
    </row>
    <row r="665" spans="1:13" x14ac:dyDescent="0.2">
      <c r="A665" s="10"/>
      <c r="B665" s="10"/>
      <c r="D665" s="6"/>
      <c r="G665" s="10"/>
      <c r="H665" s="6"/>
      <c r="I665" s="23"/>
      <c r="J665" s="24"/>
      <c r="K665" s="95"/>
      <c r="L665" s="6"/>
      <c r="M665" s="6"/>
    </row>
    <row r="666" spans="1:13" x14ac:dyDescent="0.2">
      <c r="A666" s="10"/>
      <c r="B666" s="10"/>
      <c r="D666" s="6"/>
      <c r="G666" s="10"/>
      <c r="H666" s="6"/>
      <c r="I666" s="23"/>
      <c r="J666" s="24"/>
      <c r="K666" s="95"/>
      <c r="L666" s="6"/>
      <c r="M666" s="6"/>
    </row>
    <row r="667" spans="1:13" x14ac:dyDescent="0.2">
      <c r="A667" s="10"/>
      <c r="B667" s="10"/>
      <c r="D667" s="6"/>
      <c r="G667" s="10"/>
      <c r="H667" s="6"/>
      <c r="I667" s="23"/>
      <c r="J667" s="24"/>
      <c r="K667" s="95"/>
      <c r="L667" s="6"/>
      <c r="M667" s="6"/>
    </row>
    <row r="668" spans="1:13" x14ac:dyDescent="0.2">
      <c r="A668" s="10"/>
      <c r="B668" s="10"/>
      <c r="D668" s="6"/>
      <c r="G668" s="10"/>
      <c r="H668" s="6"/>
      <c r="I668" s="23"/>
      <c r="J668" s="24"/>
      <c r="K668" s="95"/>
      <c r="L668" s="6"/>
      <c r="M668" s="6"/>
    </row>
    <row r="669" spans="1:13" x14ac:dyDescent="0.2">
      <c r="A669" s="10"/>
      <c r="B669" s="10"/>
      <c r="D669" s="6"/>
      <c r="G669" s="10"/>
      <c r="H669" s="6"/>
      <c r="I669" s="23"/>
      <c r="J669" s="24"/>
      <c r="K669" s="95"/>
      <c r="L669" s="6"/>
      <c r="M669" s="6"/>
    </row>
    <row r="670" spans="1:13" x14ac:dyDescent="0.2">
      <c r="A670" s="10"/>
      <c r="B670" s="10"/>
      <c r="D670" s="6"/>
      <c r="G670" s="10"/>
      <c r="H670" s="6"/>
      <c r="I670" s="23"/>
      <c r="J670" s="24"/>
      <c r="K670" s="95"/>
      <c r="L670" s="6"/>
      <c r="M670" s="6"/>
    </row>
    <row r="671" spans="1:13" x14ac:dyDescent="0.2">
      <c r="A671" s="10"/>
      <c r="B671" s="10"/>
      <c r="D671" s="6"/>
      <c r="G671" s="10"/>
      <c r="H671" s="6"/>
      <c r="I671" s="23"/>
      <c r="J671" s="24"/>
      <c r="K671" s="95"/>
      <c r="L671" s="6"/>
      <c r="M671" s="6"/>
    </row>
    <row r="672" spans="1:13" x14ac:dyDescent="0.2">
      <c r="A672" s="10"/>
      <c r="B672" s="10"/>
      <c r="D672" s="6"/>
      <c r="G672" s="10"/>
      <c r="H672" s="6"/>
      <c r="I672" s="23"/>
      <c r="J672" s="24"/>
      <c r="K672" s="95"/>
      <c r="L672" s="6"/>
      <c r="M672" s="6"/>
    </row>
    <row r="673" spans="1:13" x14ac:dyDescent="0.2">
      <c r="A673" s="10"/>
      <c r="B673" s="10"/>
      <c r="D673" s="6"/>
      <c r="G673" s="10"/>
      <c r="H673" s="6"/>
      <c r="I673" s="23"/>
      <c r="J673" s="24"/>
      <c r="K673" s="95"/>
      <c r="L673" s="6"/>
      <c r="M673" s="6"/>
    </row>
    <row r="674" spans="1:13" x14ac:dyDescent="0.2">
      <c r="A674" s="10"/>
      <c r="B674" s="10"/>
      <c r="D674" s="6"/>
      <c r="G674" s="10"/>
      <c r="H674" s="6"/>
      <c r="I674" s="23"/>
      <c r="J674" s="24"/>
      <c r="K674" s="95"/>
      <c r="L674" s="6"/>
      <c r="M674" s="6"/>
    </row>
    <row r="675" spans="1:13" x14ac:dyDescent="0.2">
      <c r="A675" s="10"/>
      <c r="B675" s="10"/>
      <c r="D675" s="6"/>
      <c r="G675" s="10"/>
      <c r="H675" s="6"/>
      <c r="I675" s="23"/>
      <c r="J675" s="24"/>
      <c r="K675" s="95"/>
      <c r="L675" s="6"/>
      <c r="M675" s="6"/>
    </row>
    <row r="676" spans="1:13" x14ac:dyDescent="0.2">
      <c r="A676" s="10"/>
      <c r="B676" s="10"/>
      <c r="D676" s="6"/>
      <c r="G676" s="10"/>
      <c r="H676" s="6"/>
      <c r="I676" s="23"/>
      <c r="J676" s="24"/>
      <c r="K676" s="95"/>
      <c r="L676" s="6"/>
      <c r="M676" s="6"/>
    </row>
    <row r="677" spans="1:13" x14ac:dyDescent="0.2">
      <c r="A677" s="10"/>
      <c r="B677" s="10"/>
      <c r="D677" s="6"/>
      <c r="G677" s="10"/>
      <c r="H677" s="6"/>
      <c r="I677" s="23"/>
      <c r="J677" s="24"/>
      <c r="K677" s="95"/>
      <c r="L677" s="6"/>
      <c r="M677" s="6"/>
    </row>
    <row r="678" spans="1:13" x14ac:dyDescent="0.2">
      <c r="A678" s="10"/>
      <c r="B678" s="10"/>
      <c r="D678" s="6"/>
      <c r="G678" s="10"/>
      <c r="H678" s="6"/>
      <c r="I678" s="23"/>
      <c r="J678" s="24"/>
      <c r="K678" s="95"/>
      <c r="L678" s="6"/>
      <c r="M678" s="6"/>
    </row>
    <row r="679" spans="1:13" x14ac:dyDescent="0.2">
      <c r="A679" s="10"/>
      <c r="B679" s="10"/>
      <c r="D679" s="6"/>
      <c r="G679" s="10"/>
      <c r="H679" s="6"/>
      <c r="I679" s="23"/>
      <c r="J679" s="24"/>
      <c r="K679" s="95"/>
      <c r="L679" s="6"/>
      <c r="M679" s="6"/>
    </row>
    <row r="680" spans="1:13" x14ac:dyDescent="0.2">
      <c r="A680" s="10"/>
      <c r="B680" s="10"/>
      <c r="D680" s="6"/>
      <c r="G680" s="10"/>
      <c r="H680" s="6"/>
      <c r="I680" s="23"/>
      <c r="J680" s="24"/>
      <c r="K680" s="95"/>
      <c r="L680" s="6"/>
      <c r="M680" s="6"/>
    </row>
    <row r="681" spans="1:13" x14ac:dyDescent="0.2">
      <c r="A681" s="10"/>
      <c r="B681" s="10"/>
      <c r="D681" s="6"/>
      <c r="G681" s="10"/>
      <c r="H681" s="6"/>
      <c r="I681" s="23"/>
      <c r="J681" s="24"/>
      <c r="K681" s="95"/>
      <c r="L681" s="6"/>
      <c r="M681" s="6"/>
    </row>
    <row r="682" spans="1:13" x14ac:dyDescent="0.2">
      <c r="A682" s="10"/>
      <c r="B682" s="10"/>
      <c r="D682" s="6"/>
      <c r="G682" s="10"/>
      <c r="H682" s="6"/>
      <c r="I682" s="23"/>
      <c r="J682" s="24"/>
      <c r="K682" s="95"/>
      <c r="L682" s="6"/>
      <c r="M682" s="6"/>
    </row>
    <row r="683" spans="1:13" x14ac:dyDescent="0.2">
      <c r="A683" s="10"/>
      <c r="B683" s="10"/>
      <c r="D683" s="6"/>
      <c r="G683" s="10"/>
      <c r="H683" s="6"/>
      <c r="I683" s="23"/>
      <c r="J683" s="24"/>
      <c r="K683" s="95"/>
      <c r="L683" s="6"/>
      <c r="M683" s="6"/>
    </row>
    <row r="684" spans="1:13" x14ac:dyDescent="0.2">
      <c r="A684" s="10"/>
      <c r="B684" s="10"/>
      <c r="D684" s="6"/>
      <c r="G684" s="10"/>
      <c r="H684" s="6"/>
      <c r="I684" s="23"/>
      <c r="J684" s="24"/>
      <c r="K684" s="95"/>
      <c r="L684" s="6"/>
      <c r="M684" s="6"/>
    </row>
    <row r="685" spans="1:13" x14ac:dyDescent="0.2">
      <c r="A685" s="10"/>
      <c r="B685" s="10"/>
      <c r="D685" s="6"/>
      <c r="G685" s="10"/>
      <c r="H685" s="6"/>
      <c r="I685" s="23"/>
      <c r="J685" s="24"/>
      <c r="K685" s="95"/>
      <c r="L685" s="6"/>
      <c r="M685" s="6"/>
    </row>
    <row r="686" spans="1:13" x14ac:dyDescent="0.2">
      <c r="A686" s="10"/>
      <c r="B686" s="10"/>
      <c r="D686" s="6"/>
      <c r="G686" s="10"/>
      <c r="H686" s="6"/>
      <c r="I686" s="23"/>
      <c r="J686" s="24"/>
      <c r="K686" s="95"/>
      <c r="L686" s="6"/>
      <c r="M686" s="6"/>
    </row>
    <row r="687" spans="1:13" x14ac:dyDescent="0.2">
      <c r="A687" s="10"/>
      <c r="B687" s="10"/>
      <c r="D687" s="6"/>
      <c r="G687" s="10"/>
      <c r="H687" s="6"/>
      <c r="I687" s="23"/>
      <c r="J687" s="24"/>
      <c r="K687" s="95"/>
      <c r="L687" s="6"/>
      <c r="M687" s="6"/>
    </row>
    <row r="688" spans="1:13" x14ac:dyDescent="0.2">
      <c r="A688" s="10"/>
      <c r="B688" s="10"/>
      <c r="D688" s="6"/>
      <c r="G688" s="10"/>
      <c r="H688" s="6"/>
      <c r="I688" s="23"/>
      <c r="J688" s="24"/>
      <c r="K688" s="95"/>
      <c r="L688" s="6"/>
      <c r="M688" s="6"/>
    </row>
    <row r="689" spans="1:13" x14ac:dyDescent="0.2">
      <c r="A689" s="10"/>
      <c r="B689" s="10"/>
      <c r="D689" s="6"/>
      <c r="G689" s="10"/>
      <c r="H689" s="6"/>
      <c r="I689" s="23"/>
      <c r="J689" s="24"/>
      <c r="K689" s="95"/>
      <c r="L689" s="6"/>
      <c r="M689" s="6"/>
    </row>
    <row r="690" spans="1:13" x14ac:dyDescent="0.2">
      <c r="A690" s="10"/>
      <c r="B690" s="10"/>
      <c r="D690" s="6"/>
      <c r="G690" s="10"/>
      <c r="H690" s="6"/>
      <c r="I690" s="23"/>
      <c r="J690" s="24"/>
      <c r="K690" s="95"/>
      <c r="L690" s="6"/>
      <c r="M690" s="6"/>
    </row>
    <row r="691" spans="1:13" x14ac:dyDescent="0.2">
      <c r="A691" s="10"/>
      <c r="B691" s="10"/>
      <c r="D691" s="6"/>
      <c r="G691" s="10"/>
      <c r="H691" s="6"/>
      <c r="I691" s="23"/>
      <c r="J691" s="24"/>
      <c r="K691" s="95"/>
      <c r="L691" s="6"/>
      <c r="M691" s="6"/>
    </row>
    <row r="692" spans="1:13" x14ac:dyDescent="0.2">
      <c r="A692" s="10"/>
      <c r="B692" s="10"/>
      <c r="D692" s="6"/>
      <c r="G692" s="10"/>
      <c r="H692" s="6"/>
      <c r="I692" s="23"/>
      <c r="J692" s="24"/>
      <c r="K692" s="95"/>
      <c r="L692" s="6"/>
      <c r="M692" s="6"/>
    </row>
    <row r="693" spans="1:13" x14ac:dyDescent="0.2">
      <c r="A693" s="10"/>
      <c r="B693" s="10"/>
      <c r="D693" s="6"/>
      <c r="G693" s="10"/>
      <c r="H693" s="6"/>
      <c r="I693" s="23"/>
      <c r="J693" s="24"/>
      <c r="K693" s="95"/>
      <c r="L693" s="6"/>
      <c r="M693" s="6"/>
    </row>
    <row r="694" spans="1:13" x14ac:dyDescent="0.2">
      <c r="A694" s="10"/>
      <c r="B694" s="10"/>
      <c r="D694" s="6"/>
      <c r="G694" s="10"/>
      <c r="H694" s="6"/>
      <c r="I694" s="23"/>
      <c r="J694" s="24"/>
      <c r="K694" s="95"/>
      <c r="L694" s="6"/>
      <c r="M694" s="6"/>
    </row>
    <row r="695" spans="1:13" x14ac:dyDescent="0.2">
      <c r="A695" s="10"/>
      <c r="B695" s="10"/>
      <c r="D695" s="6"/>
      <c r="G695" s="10"/>
      <c r="H695" s="6"/>
      <c r="I695" s="23"/>
      <c r="J695" s="24"/>
      <c r="K695" s="95"/>
      <c r="L695" s="6"/>
      <c r="M695" s="6"/>
    </row>
    <row r="696" spans="1:13" x14ac:dyDescent="0.2">
      <c r="A696" s="10"/>
      <c r="B696" s="10"/>
      <c r="D696" s="6"/>
      <c r="G696" s="10"/>
      <c r="H696" s="6"/>
      <c r="I696" s="23"/>
      <c r="J696" s="24"/>
      <c r="K696" s="95"/>
      <c r="L696" s="6"/>
      <c r="M696" s="6"/>
    </row>
    <row r="697" spans="1:13" x14ac:dyDescent="0.2">
      <c r="A697" s="10"/>
      <c r="B697" s="10"/>
      <c r="D697" s="6"/>
      <c r="G697" s="10"/>
      <c r="H697" s="6"/>
      <c r="I697" s="23"/>
      <c r="J697" s="24"/>
      <c r="K697" s="95"/>
      <c r="L697" s="6"/>
      <c r="M697" s="6"/>
    </row>
    <row r="698" spans="1:13" x14ac:dyDescent="0.2">
      <c r="A698" s="10"/>
      <c r="B698" s="10"/>
      <c r="D698" s="6"/>
      <c r="G698" s="10"/>
      <c r="H698" s="6"/>
      <c r="I698" s="23"/>
      <c r="J698" s="24"/>
      <c r="K698" s="95"/>
      <c r="L698" s="6"/>
      <c r="M698" s="6"/>
    </row>
    <row r="699" spans="1:13" x14ac:dyDescent="0.2">
      <c r="A699" s="10"/>
      <c r="B699" s="10"/>
      <c r="D699" s="6"/>
      <c r="G699" s="10"/>
      <c r="H699" s="6"/>
      <c r="I699" s="23"/>
      <c r="J699" s="24"/>
      <c r="K699" s="95"/>
      <c r="L699" s="6"/>
      <c r="M699" s="6"/>
    </row>
    <row r="700" spans="1:13" x14ac:dyDescent="0.2">
      <c r="A700" s="10"/>
      <c r="B700" s="10"/>
      <c r="D700" s="6"/>
      <c r="G700" s="10"/>
      <c r="H700" s="6"/>
      <c r="I700" s="23"/>
      <c r="J700" s="24"/>
      <c r="K700" s="95"/>
      <c r="L700" s="6"/>
      <c r="M700" s="6"/>
    </row>
    <row r="701" spans="1:13" x14ac:dyDescent="0.2">
      <c r="A701" s="10"/>
      <c r="B701" s="10"/>
      <c r="D701" s="6"/>
      <c r="G701" s="10"/>
      <c r="H701" s="6"/>
      <c r="I701" s="23"/>
      <c r="J701" s="24"/>
      <c r="K701" s="95"/>
      <c r="L701" s="6"/>
      <c r="M701" s="6"/>
    </row>
    <row r="702" spans="1:13" x14ac:dyDescent="0.2">
      <c r="A702" s="10"/>
      <c r="B702" s="10"/>
      <c r="D702" s="6"/>
      <c r="G702" s="10"/>
      <c r="H702" s="6"/>
      <c r="I702" s="23"/>
      <c r="J702" s="24"/>
      <c r="K702" s="95"/>
      <c r="L702" s="6"/>
      <c r="M702" s="6"/>
    </row>
    <row r="703" spans="1:13" x14ac:dyDescent="0.2">
      <c r="A703" s="10"/>
      <c r="B703" s="10"/>
      <c r="D703" s="6"/>
      <c r="G703" s="10"/>
      <c r="H703" s="6"/>
      <c r="I703" s="23"/>
      <c r="J703" s="24"/>
      <c r="K703" s="95"/>
      <c r="L703" s="6"/>
      <c r="M703" s="6"/>
    </row>
    <row r="704" spans="1:13" x14ac:dyDescent="0.2">
      <c r="A704" s="10"/>
      <c r="B704" s="10"/>
      <c r="D704" s="6"/>
      <c r="G704" s="10"/>
      <c r="H704" s="6"/>
      <c r="I704" s="23"/>
      <c r="J704" s="24"/>
      <c r="K704" s="95"/>
      <c r="L704" s="6"/>
      <c r="M704" s="6"/>
    </row>
    <row r="705" spans="1:13" x14ac:dyDescent="0.2">
      <c r="A705" s="10"/>
      <c r="B705" s="10"/>
      <c r="D705" s="6"/>
      <c r="G705" s="10"/>
      <c r="H705" s="6"/>
      <c r="I705" s="23"/>
      <c r="J705" s="24"/>
      <c r="K705" s="95"/>
      <c r="L705" s="6"/>
      <c r="M705" s="6"/>
    </row>
    <row r="706" spans="1:13" x14ac:dyDescent="0.2">
      <c r="A706" s="10"/>
      <c r="B706" s="10"/>
      <c r="D706" s="6"/>
      <c r="G706" s="10"/>
      <c r="H706" s="6"/>
      <c r="I706" s="23"/>
      <c r="J706" s="24"/>
      <c r="K706" s="95"/>
      <c r="L706" s="6"/>
      <c r="M706" s="6"/>
    </row>
    <row r="707" spans="1:13" x14ac:dyDescent="0.2">
      <c r="A707" s="10"/>
      <c r="B707" s="10"/>
      <c r="D707" s="6"/>
      <c r="G707" s="10"/>
      <c r="H707" s="6"/>
      <c r="I707" s="23"/>
      <c r="J707" s="24"/>
      <c r="K707" s="95"/>
      <c r="L707" s="6"/>
      <c r="M707" s="6"/>
    </row>
    <row r="708" spans="1:13" x14ac:dyDescent="0.2">
      <c r="A708" s="10"/>
      <c r="B708" s="10"/>
      <c r="D708" s="6"/>
      <c r="G708" s="10"/>
      <c r="H708" s="6"/>
      <c r="I708" s="23"/>
      <c r="J708" s="24"/>
      <c r="K708" s="95"/>
      <c r="L708" s="6"/>
      <c r="M708" s="6"/>
    </row>
    <row r="709" spans="1:13" x14ac:dyDescent="0.2">
      <c r="A709" s="10"/>
      <c r="B709" s="10"/>
      <c r="D709" s="6"/>
      <c r="G709" s="10"/>
      <c r="H709" s="6"/>
      <c r="I709" s="23"/>
      <c r="J709" s="24"/>
      <c r="K709" s="95"/>
      <c r="L709" s="6"/>
      <c r="M709" s="6"/>
    </row>
    <row r="710" spans="1:13" x14ac:dyDescent="0.2">
      <c r="A710" s="10"/>
      <c r="B710" s="10"/>
      <c r="D710" s="6"/>
      <c r="G710" s="10"/>
      <c r="H710" s="6"/>
      <c r="I710" s="23"/>
      <c r="J710" s="24"/>
      <c r="K710" s="95"/>
      <c r="L710" s="6"/>
      <c r="M710" s="6"/>
    </row>
    <row r="711" spans="1:13" x14ac:dyDescent="0.2">
      <c r="A711" s="10"/>
      <c r="B711" s="10"/>
      <c r="D711" s="6"/>
      <c r="G711" s="10"/>
      <c r="H711" s="6"/>
      <c r="I711" s="23"/>
      <c r="J711" s="24"/>
      <c r="K711" s="95"/>
      <c r="L711" s="6"/>
      <c r="M711" s="6"/>
    </row>
    <row r="712" spans="1:13" x14ac:dyDescent="0.2">
      <c r="A712" s="10"/>
      <c r="B712" s="10"/>
      <c r="D712" s="6"/>
      <c r="G712" s="10"/>
      <c r="H712" s="6"/>
      <c r="I712" s="23"/>
      <c r="J712" s="24"/>
      <c r="K712" s="95"/>
      <c r="L712" s="6"/>
      <c r="M712" s="6"/>
    </row>
    <row r="713" spans="1:13" x14ac:dyDescent="0.2">
      <c r="A713" s="10"/>
      <c r="B713" s="10"/>
      <c r="D713" s="6"/>
      <c r="G713" s="10"/>
      <c r="H713" s="6"/>
      <c r="I713" s="23"/>
      <c r="J713" s="24"/>
      <c r="K713" s="95"/>
      <c r="L713" s="6"/>
      <c r="M713" s="6"/>
    </row>
    <row r="714" spans="1:13" x14ac:dyDescent="0.2">
      <c r="A714" s="10"/>
      <c r="B714" s="10"/>
      <c r="D714" s="6"/>
      <c r="G714" s="10"/>
      <c r="H714" s="6"/>
      <c r="I714" s="23"/>
      <c r="J714" s="24"/>
      <c r="K714" s="95"/>
      <c r="L714" s="6"/>
      <c r="M714" s="6"/>
    </row>
    <row r="715" spans="1:13" x14ac:dyDescent="0.2">
      <c r="A715" s="10"/>
      <c r="B715" s="10"/>
      <c r="D715" s="6"/>
      <c r="G715" s="10"/>
      <c r="H715" s="6"/>
      <c r="I715" s="23"/>
      <c r="J715" s="24"/>
      <c r="K715" s="95"/>
      <c r="L715" s="6"/>
      <c r="M715" s="6"/>
    </row>
    <row r="716" spans="1:13" x14ac:dyDescent="0.2">
      <c r="A716" s="10"/>
      <c r="B716" s="10"/>
      <c r="D716" s="6"/>
      <c r="G716" s="10"/>
      <c r="H716" s="6"/>
      <c r="I716" s="23"/>
      <c r="J716" s="24"/>
      <c r="K716" s="95"/>
      <c r="L716" s="6"/>
      <c r="M716" s="6"/>
    </row>
    <row r="717" spans="1:13" x14ac:dyDescent="0.2">
      <c r="A717" s="10"/>
      <c r="B717" s="10"/>
      <c r="D717" s="6"/>
      <c r="G717" s="10"/>
      <c r="H717" s="6"/>
      <c r="I717" s="23"/>
      <c r="J717" s="24"/>
      <c r="K717" s="95"/>
      <c r="L717" s="6"/>
      <c r="M717" s="6"/>
    </row>
    <row r="718" spans="1:13" x14ac:dyDescent="0.2">
      <c r="A718" s="10"/>
      <c r="B718" s="10"/>
      <c r="D718" s="6"/>
      <c r="G718" s="10"/>
      <c r="H718" s="6"/>
      <c r="I718" s="23"/>
      <c r="J718" s="24"/>
      <c r="K718" s="95"/>
      <c r="L718" s="6"/>
      <c r="M718" s="6"/>
    </row>
    <row r="719" spans="1:13" x14ac:dyDescent="0.2">
      <c r="A719" s="10"/>
      <c r="B719" s="10"/>
      <c r="D719" s="6"/>
      <c r="G719" s="10"/>
      <c r="H719" s="6"/>
      <c r="I719" s="23"/>
      <c r="J719" s="24"/>
      <c r="K719" s="95"/>
      <c r="L719" s="6"/>
      <c r="M719" s="6"/>
    </row>
    <row r="720" spans="1:13" x14ac:dyDescent="0.2">
      <c r="A720" s="10"/>
      <c r="B720" s="10"/>
      <c r="D720" s="6"/>
      <c r="G720" s="10"/>
      <c r="H720" s="6"/>
      <c r="I720" s="23"/>
      <c r="J720" s="24"/>
      <c r="K720" s="95"/>
      <c r="L720" s="6"/>
      <c r="M720" s="6"/>
    </row>
    <row r="721" spans="1:13" x14ac:dyDescent="0.2">
      <c r="A721" s="10"/>
      <c r="B721" s="10"/>
      <c r="D721" s="6"/>
      <c r="G721" s="10"/>
      <c r="H721" s="6"/>
      <c r="I721" s="23"/>
      <c r="J721" s="24"/>
      <c r="K721" s="95"/>
      <c r="L721" s="6"/>
      <c r="M721" s="6"/>
    </row>
    <row r="722" spans="1:13" x14ac:dyDescent="0.2">
      <c r="A722" s="10"/>
      <c r="B722" s="10"/>
      <c r="D722" s="6"/>
      <c r="G722" s="10"/>
      <c r="H722" s="6"/>
      <c r="I722" s="23"/>
      <c r="J722" s="24"/>
      <c r="K722" s="95"/>
      <c r="L722" s="6"/>
      <c r="M722" s="6"/>
    </row>
    <row r="723" spans="1:13" x14ac:dyDescent="0.2">
      <c r="A723" s="10"/>
      <c r="B723" s="10"/>
      <c r="D723" s="6"/>
      <c r="G723" s="10"/>
      <c r="H723" s="6"/>
      <c r="I723" s="23"/>
      <c r="J723" s="24"/>
      <c r="K723" s="95"/>
      <c r="L723" s="6"/>
      <c r="M723" s="6"/>
    </row>
    <row r="724" spans="1:13" x14ac:dyDescent="0.2">
      <c r="A724" s="10"/>
      <c r="B724" s="10"/>
      <c r="D724" s="6"/>
      <c r="G724" s="10"/>
      <c r="H724" s="6"/>
      <c r="I724" s="23"/>
      <c r="J724" s="24"/>
      <c r="K724" s="95"/>
      <c r="L724" s="6"/>
      <c r="M724" s="6"/>
    </row>
    <row r="725" spans="1:13" x14ac:dyDescent="0.2">
      <c r="A725" s="10"/>
      <c r="B725" s="10"/>
      <c r="D725" s="6"/>
      <c r="G725" s="10"/>
      <c r="H725" s="6"/>
      <c r="I725" s="23"/>
      <c r="J725" s="24"/>
      <c r="K725" s="95"/>
      <c r="L725" s="6"/>
      <c r="M725" s="6"/>
    </row>
    <row r="726" spans="1:13" x14ac:dyDescent="0.2">
      <c r="A726" s="10"/>
      <c r="B726" s="10"/>
      <c r="D726" s="6"/>
      <c r="G726" s="10"/>
      <c r="H726" s="6"/>
      <c r="I726" s="23"/>
      <c r="J726" s="24"/>
      <c r="K726" s="95"/>
      <c r="L726" s="6"/>
      <c r="M726" s="6"/>
    </row>
    <row r="727" spans="1:13" x14ac:dyDescent="0.2">
      <c r="A727" s="10"/>
      <c r="B727" s="10"/>
      <c r="D727" s="6"/>
      <c r="G727" s="10"/>
      <c r="H727" s="6"/>
      <c r="I727" s="23"/>
      <c r="J727" s="24"/>
      <c r="K727" s="95"/>
      <c r="L727" s="6"/>
      <c r="M727" s="6"/>
    </row>
    <row r="728" spans="1:13" x14ac:dyDescent="0.2">
      <c r="A728" s="10"/>
      <c r="B728" s="10"/>
      <c r="D728" s="6"/>
      <c r="G728" s="10"/>
      <c r="H728" s="6"/>
      <c r="I728" s="23"/>
      <c r="J728" s="24"/>
      <c r="K728" s="95"/>
      <c r="L728" s="6"/>
      <c r="M728" s="6"/>
    </row>
    <row r="729" spans="1:13" x14ac:dyDescent="0.2">
      <c r="A729" s="10"/>
      <c r="B729" s="10"/>
      <c r="D729" s="6"/>
      <c r="G729" s="10"/>
      <c r="H729" s="6"/>
      <c r="I729" s="23"/>
      <c r="J729" s="24"/>
      <c r="K729" s="95"/>
      <c r="L729" s="6"/>
      <c r="M729" s="6"/>
    </row>
    <row r="730" spans="1:13" x14ac:dyDescent="0.2">
      <c r="A730" s="10"/>
      <c r="B730" s="10"/>
      <c r="D730" s="6"/>
      <c r="G730" s="10"/>
      <c r="H730" s="6"/>
      <c r="I730" s="23"/>
      <c r="J730" s="24"/>
      <c r="K730" s="95"/>
      <c r="L730" s="6"/>
      <c r="M730" s="6"/>
    </row>
    <row r="731" spans="1:13" x14ac:dyDescent="0.2">
      <c r="A731" s="10"/>
      <c r="B731" s="10"/>
      <c r="D731" s="6"/>
      <c r="G731" s="10"/>
      <c r="H731" s="6"/>
      <c r="I731" s="23"/>
      <c r="J731" s="24"/>
      <c r="K731" s="95"/>
      <c r="L731" s="6"/>
      <c r="M731" s="6"/>
    </row>
    <row r="732" spans="1:13" x14ac:dyDescent="0.2">
      <c r="A732" s="10"/>
      <c r="B732" s="10"/>
      <c r="D732" s="6"/>
      <c r="G732" s="10"/>
      <c r="H732" s="6"/>
      <c r="I732" s="23"/>
      <c r="J732" s="24"/>
      <c r="K732" s="95"/>
      <c r="L732" s="6"/>
      <c r="M732" s="6"/>
    </row>
    <row r="733" spans="1:13" x14ac:dyDescent="0.2">
      <c r="A733" s="10"/>
      <c r="B733" s="10"/>
      <c r="D733" s="6"/>
      <c r="G733" s="10"/>
      <c r="H733" s="6"/>
      <c r="I733" s="23"/>
      <c r="J733" s="24"/>
      <c r="K733" s="95"/>
      <c r="L733" s="6"/>
      <c r="M733" s="6"/>
    </row>
    <row r="734" spans="1:13" x14ac:dyDescent="0.2">
      <c r="A734" s="10"/>
      <c r="B734" s="10"/>
      <c r="D734" s="6"/>
      <c r="G734" s="10"/>
      <c r="H734" s="6"/>
      <c r="I734" s="23"/>
      <c r="J734" s="24"/>
      <c r="K734" s="95"/>
      <c r="L734" s="6"/>
      <c r="M734" s="6"/>
    </row>
    <row r="735" spans="1:13" x14ac:dyDescent="0.2">
      <c r="A735" s="10"/>
      <c r="B735" s="10"/>
      <c r="D735" s="6"/>
      <c r="G735" s="10"/>
      <c r="H735" s="6"/>
      <c r="I735" s="23"/>
      <c r="J735" s="24"/>
      <c r="K735" s="95"/>
      <c r="L735" s="6"/>
      <c r="M735" s="6"/>
    </row>
    <row r="736" spans="1:13" x14ac:dyDescent="0.2">
      <c r="A736" s="10"/>
      <c r="B736" s="10"/>
      <c r="D736" s="6"/>
      <c r="G736" s="10"/>
      <c r="H736" s="6"/>
      <c r="I736" s="23"/>
      <c r="J736" s="24"/>
      <c r="K736" s="95"/>
      <c r="L736" s="6"/>
      <c r="M736" s="6"/>
    </row>
    <row r="737" spans="1:13" x14ac:dyDescent="0.2">
      <c r="A737" s="10"/>
      <c r="B737" s="10"/>
      <c r="D737" s="6"/>
      <c r="G737" s="10"/>
      <c r="H737" s="6"/>
      <c r="I737" s="23"/>
      <c r="J737" s="24"/>
      <c r="K737" s="95"/>
      <c r="L737" s="6"/>
      <c r="M737" s="6"/>
    </row>
    <row r="738" spans="1:13" x14ac:dyDescent="0.2">
      <c r="A738" s="10"/>
      <c r="B738" s="10"/>
      <c r="D738" s="6"/>
      <c r="G738" s="10"/>
      <c r="H738" s="6"/>
      <c r="I738" s="23"/>
      <c r="J738" s="24"/>
      <c r="K738" s="95"/>
      <c r="L738" s="6"/>
      <c r="M738" s="6"/>
    </row>
    <row r="739" spans="1:13" x14ac:dyDescent="0.2">
      <c r="A739" s="10"/>
      <c r="B739" s="10"/>
      <c r="D739" s="6"/>
      <c r="G739" s="10"/>
      <c r="H739" s="6"/>
      <c r="I739" s="23"/>
      <c r="J739" s="24"/>
      <c r="K739" s="95"/>
      <c r="L739" s="6"/>
      <c r="M739" s="6"/>
    </row>
    <row r="740" spans="1:13" x14ac:dyDescent="0.2">
      <c r="A740" s="10"/>
      <c r="B740" s="10"/>
      <c r="D740" s="6"/>
      <c r="G740" s="10"/>
      <c r="H740" s="6"/>
      <c r="I740" s="23"/>
      <c r="J740" s="24"/>
      <c r="K740" s="95"/>
      <c r="L740" s="6"/>
      <c r="M740" s="6"/>
    </row>
    <row r="741" spans="1:13" x14ac:dyDescent="0.2">
      <c r="A741" s="10"/>
      <c r="B741" s="10"/>
      <c r="D741" s="6"/>
      <c r="G741" s="10"/>
      <c r="H741" s="6"/>
      <c r="I741" s="23"/>
      <c r="J741" s="24"/>
      <c r="K741" s="95"/>
      <c r="L741" s="6"/>
      <c r="M741" s="6"/>
    </row>
    <row r="742" spans="1:13" x14ac:dyDescent="0.2">
      <c r="A742" s="10"/>
      <c r="B742" s="10"/>
      <c r="D742" s="6"/>
      <c r="G742" s="10"/>
      <c r="H742" s="6"/>
      <c r="I742" s="23"/>
      <c r="J742" s="24"/>
      <c r="K742" s="95"/>
      <c r="L742" s="6"/>
      <c r="M742" s="6"/>
    </row>
    <row r="743" spans="1:13" x14ac:dyDescent="0.2">
      <c r="A743" s="10"/>
      <c r="B743" s="10"/>
      <c r="D743" s="6"/>
      <c r="G743" s="10"/>
      <c r="H743" s="6"/>
      <c r="I743" s="23"/>
      <c r="J743" s="24"/>
      <c r="K743" s="95"/>
      <c r="L743" s="6"/>
      <c r="M743" s="6"/>
    </row>
    <row r="744" spans="1:13" x14ac:dyDescent="0.2">
      <c r="A744" s="10"/>
      <c r="B744" s="10"/>
      <c r="D744" s="6"/>
      <c r="G744" s="10"/>
      <c r="H744" s="6"/>
      <c r="I744" s="23"/>
      <c r="J744" s="24"/>
      <c r="K744" s="95"/>
      <c r="L744" s="6"/>
      <c r="M744" s="6"/>
    </row>
    <row r="745" spans="1:13" x14ac:dyDescent="0.2">
      <c r="A745" s="10"/>
      <c r="B745" s="10"/>
      <c r="D745" s="6"/>
      <c r="G745" s="10"/>
      <c r="H745" s="6"/>
      <c r="I745" s="23"/>
      <c r="J745" s="24"/>
      <c r="K745" s="95"/>
      <c r="L745" s="6"/>
      <c r="M745" s="6"/>
    </row>
    <row r="746" spans="1:13" x14ac:dyDescent="0.2">
      <c r="A746" s="10"/>
      <c r="B746" s="10"/>
      <c r="D746" s="6"/>
      <c r="G746" s="10"/>
      <c r="H746" s="6"/>
      <c r="I746" s="23"/>
      <c r="J746" s="24"/>
      <c r="K746" s="95"/>
      <c r="L746" s="6"/>
      <c r="M746" s="6"/>
    </row>
    <row r="747" spans="1:13" x14ac:dyDescent="0.2">
      <c r="A747" s="10"/>
      <c r="B747" s="10"/>
      <c r="D747" s="6"/>
      <c r="G747" s="10"/>
      <c r="H747" s="6"/>
      <c r="I747" s="23"/>
      <c r="J747" s="24"/>
      <c r="K747" s="95"/>
      <c r="L747" s="6"/>
      <c r="M747" s="6"/>
    </row>
    <row r="748" spans="1:13" x14ac:dyDescent="0.2">
      <c r="A748" s="10"/>
      <c r="B748" s="10"/>
      <c r="D748" s="6"/>
      <c r="G748" s="10"/>
      <c r="H748" s="6"/>
      <c r="I748" s="23"/>
      <c r="J748" s="24"/>
      <c r="K748" s="95"/>
      <c r="L748" s="6"/>
      <c r="M748" s="6"/>
    </row>
    <row r="749" spans="1:13" x14ac:dyDescent="0.2">
      <c r="A749" s="10"/>
      <c r="B749" s="10"/>
      <c r="D749" s="6"/>
      <c r="G749" s="10"/>
      <c r="H749" s="6"/>
      <c r="I749" s="23"/>
      <c r="J749" s="24"/>
      <c r="K749" s="95"/>
      <c r="L749" s="6"/>
      <c r="M749" s="6"/>
    </row>
    <row r="750" spans="1:13" x14ac:dyDescent="0.2">
      <c r="A750" s="10"/>
      <c r="B750" s="10"/>
      <c r="D750" s="6"/>
      <c r="G750" s="10"/>
      <c r="H750" s="6"/>
      <c r="I750" s="23"/>
      <c r="J750" s="24"/>
      <c r="K750" s="95"/>
      <c r="L750" s="6"/>
      <c r="M750" s="6"/>
    </row>
    <row r="751" spans="1:13" x14ac:dyDescent="0.2">
      <c r="A751" s="10"/>
      <c r="B751" s="10"/>
      <c r="D751" s="6"/>
      <c r="G751" s="10"/>
      <c r="H751" s="6"/>
      <c r="I751" s="23"/>
      <c r="J751" s="24"/>
      <c r="K751" s="95"/>
      <c r="L751" s="6"/>
      <c r="M751" s="6"/>
    </row>
    <row r="752" spans="1:13" x14ac:dyDescent="0.2">
      <c r="A752" s="10"/>
      <c r="B752" s="10"/>
      <c r="D752" s="6"/>
      <c r="G752" s="10"/>
      <c r="H752" s="6"/>
      <c r="I752" s="23"/>
      <c r="J752" s="24"/>
      <c r="K752" s="95"/>
      <c r="L752" s="6"/>
      <c r="M752" s="6"/>
    </row>
    <row r="753" spans="1:13" x14ac:dyDescent="0.2">
      <c r="A753" s="10"/>
      <c r="B753" s="10"/>
      <c r="D753" s="6"/>
      <c r="G753" s="10"/>
      <c r="H753" s="6"/>
      <c r="I753" s="23"/>
      <c r="J753" s="24"/>
      <c r="K753" s="95"/>
      <c r="L753" s="6"/>
      <c r="M753" s="6"/>
    </row>
    <row r="754" spans="1:13" x14ac:dyDescent="0.2">
      <c r="A754" s="10"/>
      <c r="B754" s="10"/>
      <c r="D754" s="6"/>
      <c r="G754" s="10"/>
      <c r="H754" s="6"/>
      <c r="I754" s="23"/>
      <c r="J754" s="24"/>
      <c r="K754" s="95"/>
      <c r="L754" s="6"/>
      <c r="M754" s="6"/>
    </row>
    <row r="755" spans="1:13" x14ac:dyDescent="0.2">
      <c r="A755" s="10"/>
      <c r="B755" s="10"/>
      <c r="D755" s="6"/>
      <c r="G755" s="10"/>
      <c r="H755" s="6"/>
      <c r="I755" s="23"/>
      <c r="J755" s="24"/>
      <c r="K755" s="95"/>
      <c r="L755" s="6"/>
      <c r="M755" s="6"/>
    </row>
    <row r="756" spans="1:13" x14ac:dyDescent="0.2">
      <c r="A756" s="10"/>
      <c r="B756" s="10"/>
      <c r="D756" s="6"/>
      <c r="G756" s="10"/>
      <c r="H756" s="6"/>
      <c r="I756" s="23"/>
      <c r="J756" s="24"/>
      <c r="K756" s="95"/>
      <c r="L756" s="6"/>
      <c r="M756" s="6"/>
    </row>
    <row r="757" spans="1:13" x14ac:dyDescent="0.2">
      <c r="A757" s="10"/>
      <c r="B757" s="10"/>
      <c r="D757" s="6"/>
      <c r="G757" s="10"/>
      <c r="H757" s="6"/>
      <c r="I757" s="23"/>
      <c r="J757" s="24"/>
      <c r="K757" s="95"/>
      <c r="L757" s="6"/>
      <c r="M757" s="6"/>
    </row>
    <row r="758" spans="1:13" x14ac:dyDescent="0.2">
      <c r="A758" s="10"/>
      <c r="B758" s="10"/>
      <c r="D758" s="6"/>
      <c r="G758" s="10"/>
      <c r="H758" s="6"/>
      <c r="I758" s="23"/>
      <c r="J758" s="24"/>
      <c r="K758" s="95"/>
      <c r="L758" s="6"/>
      <c r="M758" s="6"/>
    </row>
    <row r="759" spans="1:13" x14ac:dyDescent="0.2">
      <c r="A759" s="10"/>
      <c r="B759" s="10"/>
      <c r="D759" s="6"/>
      <c r="G759" s="10"/>
      <c r="H759" s="6"/>
      <c r="I759" s="23"/>
      <c r="J759" s="24"/>
      <c r="K759" s="95"/>
      <c r="L759" s="6"/>
      <c r="M759" s="6"/>
    </row>
    <row r="760" spans="1:13" x14ac:dyDescent="0.2">
      <c r="A760" s="10"/>
      <c r="B760" s="10"/>
      <c r="D760" s="6"/>
      <c r="G760" s="10"/>
      <c r="H760" s="6"/>
      <c r="I760" s="23"/>
      <c r="J760" s="24"/>
      <c r="K760" s="95"/>
      <c r="L760" s="6"/>
      <c r="M760" s="6"/>
    </row>
    <row r="761" spans="1:13" x14ac:dyDescent="0.2">
      <c r="A761" s="10"/>
      <c r="B761" s="10"/>
      <c r="D761" s="6"/>
      <c r="G761" s="10"/>
      <c r="H761" s="6"/>
      <c r="I761" s="23"/>
      <c r="J761" s="24"/>
      <c r="K761" s="95"/>
      <c r="L761" s="6"/>
      <c r="M761" s="6"/>
    </row>
    <row r="762" spans="1:13" x14ac:dyDescent="0.2">
      <c r="A762" s="10"/>
      <c r="B762" s="10"/>
      <c r="D762" s="6"/>
      <c r="G762" s="10"/>
      <c r="H762" s="6"/>
      <c r="I762" s="23"/>
      <c r="J762" s="24"/>
      <c r="K762" s="95"/>
      <c r="L762" s="6"/>
      <c r="M762" s="6"/>
    </row>
    <row r="763" spans="1:13" x14ac:dyDescent="0.2">
      <c r="A763" s="10"/>
      <c r="B763" s="10"/>
      <c r="D763" s="6"/>
      <c r="G763" s="10"/>
      <c r="H763" s="6"/>
      <c r="I763" s="23"/>
      <c r="J763" s="24"/>
      <c r="K763" s="95"/>
      <c r="L763" s="6"/>
      <c r="M763" s="6"/>
    </row>
    <row r="764" spans="1:13" x14ac:dyDescent="0.2">
      <c r="A764" s="10"/>
      <c r="B764" s="10"/>
      <c r="D764" s="6"/>
      <c r="G764" s="10"/>
      <c r="H764" s="6"/>
      <c r="I764" s="23"/>
      <c r="J764" s="24"/>
      <c r="K764" s="95"/>
      <c r="L764" s="6"/>
      <c r="M764" s="6"/>
    </row>
    <row r="765" spans="1:13" x14ac:dyDescent="0.2">
      <c r="A765" s="10"/>
      <c r="B765" s="10"/>
      <c r="D765" s="6"/>
      <c r="G765" s="10"/>
      <c r="H765" s="6"/>
      <c r="I765" s="23"/>
      <c r="J765" s="24"/>
      <c r="K765" s="95"/>
      <c r="L765" s="6"/>
      <c r="M765" s="6"/>
    </row>
    <row r="766" spans="1:13" x14ac:dyDescent="0.2">
      <c r="A766" s="10"/>
      <c r="B766" s="10"/>
      <c r="D766" s="6"/>
      <c r="G766" s="10"/>
      <c r="H766" s="6"/>
      <c r="I766" s="23"/>
      <c r="J766" s="24"/>
      <c r="K766" s="95"/>
      <c r="L766" s="6"/>
      <c r="M766" s="6"/>
    </row>
    <row r="767" spans="1:13" x14ac:dyDescent="0.2">
      <c r="A767" s="10"/>
      <c r="B767" s="10"/>
      <c r="D767" s="6"/>
      <c r="G767" s="10"/>
      <c r="H767" s="6"/>
      <c r="I767" s="23"/>
      <c r="J767" s="24"/>
      <c r="K767" s="95"/>
      <c r="L767" s="6"/>
      <c r="M767" s="6"/>
    </row>
    <row r="768" spans="1:13" x14ac:dyDescent="0.2">
      <c r="A768" s="10"/>
      <c r="B768" s="10"/>
      <c r="D768" s="6"/>
      <c r="G768" s="10"/>
      <c r="H768" s="6"/>
      <c r="I768" s="23"/>
      <c r="J768" s="24"/>
      <c r="K768" s="95"/>
      <c r="L768" s="6"/>
      <c r="M768" s="6"/>
    </row>
    <row r="769" spans="1:13" x14ac:dyDescent="0.2">
      <c r="A769" s="10"/>
      <c r="B769" s="10"/>
      <c r="D769" s="6"/>
      <c r="G769" s="10"/>
      <c r="H769" s="6"/>
      <c r="I769" s="23"/>
      <c r="J769" s="24"/>
      <c r="K769" s="95"/>
      <c r="L769" s="6"/>
      <c r="M769" s="6"/>
    </row>
    <row r="770" spans="1:13" x14ac:dyDescent="0.2">
      <c r="A770" s="10"/>
      <c r="B770" s="10"/>
      <c r="D770" s="6"/>
      <c r="G770" s="10"/>
      <c r="H770" s="6"/>
      <c r="I770" s="23"/>
      <c r="J770" s="24"/>
      <c r="K770" s="95"/>
      <c r="L770" s="6"/>
      <c r="M770" s="6"/>
    </row>
    <row r="771" spans="1:13" x14ac:dyDescent="0.2">
      <c r="A771" s="10"/>
      <c r="B771" s="10"/>
      <c r="D771" s="6"/>
      <c r="G771" s="10"/>
      <c r="H771" s="6"/>
      <c r="I771" s="23"/>
      <c r="J771" s="24"/>
      <c r="K771" s="95"/>
      <c r="L771" s="6"/>
      <c r="M771" s="6"/>
    </row>
    <row r="772" spans="1:13" x14ac:dyDescent="0.2">
      <c r="A772" s="10"/>
      <c r="B772" s="10"/>
      <c r="D772" s="6"/>
      <c r="G772" s="10"/>
      <c r="H772" s="6"/>
      <c r="I772" s="23"/>
      <c r="J772" s="24"/>
      <c r="K772" s="95"/>
      <c r="L772" s="6"/>
      <c r="M772" s="6"/>
    </row>
    <row r="773" spans="1:13" x14ac:dyDescent="0.2">
      <c r="A773" s="10"/>
      <c r="B773" s="10"/>
      <c r="D773" s="6"/>
      <c r="G773" s="10"/>
      <c r="H773" s="6"/>
      <c r="I773" s="23"/>
      <c r="J773" s="24"/>
      <c r="K773" s="95"/>
      <c r="L773" s="6"/>
      <c r="M773" s="6"/>
    </row>
    <row r="774" spans="1:13" x14ac:dyDescent="0.2">
      <c r="A774" s="10"/>
      <c r="B774" s="10"/>
      <c r="D774" s="6"/>
      <c r="G774" s="10"/>
      <c r="H774" s="6"/>
      <c r="I774" s="23"/>
      <c r="J774" s="24"/>
      <c r="K774" s="95"/>
      <c r="L774" s="6"/>
      <c r="M774" s="6"/>
    </row>
    <row r="775" spans="1:13" x14ac:dyDescent="0.2">
      <c r="A775" s="10"/>
      <c r="B775" s="10"/>
      <c r="D775" s="6"/>
      <c r="G775" s="10"/>
      <c r="H775" s="6"/>
      <c r="I775" s="23"/>
      <c r="J775" s="24"/>
      <c r="K775" s="95"/>
      <c r="L775" s="6"/>
      <c r="M775" s="6"/>
    </row>
    <row r="776" spans="1:13" x14ac:dyDescent="0.2">
      <c r="A776" s="10"/>
      <c r="B776" s="10"/>
      <c r="D776" s="6"/>
      <c r="G776" s="10"/>
      <c r="H776" s="6"/>
      <c r="I776" s="23"/>
      <c r="J776" s="24"/>
      <c r="K776" s="95"/>
      <c r="L776" s="6"/>
      <c r="M776" s="6"/>
    </row>
    <row r="777" spans="1:13" x14ac:dyDescent="0.2">
      <c r="A777" s="10"/>
      <c r="B777" s="10"/>
      <c r="D777" s="6"/>
      <c r="G777" s="10"/>
      <c r="H777" s="6"/>
      <c r="I777" s="23"/>
      <c r="J777" s="24"/>
      <c r="K777" s="95"/>
      <c r="L777" s="6"/>
      <c r="M777" s="6"/>
    </row>
    <row r="778" spans="1:13" x14ac:dyDescent="0.2">
      <c r="A778" s="10"/>
      <c r="B778" s="10"/>
      <c r="D778" s="6"/>
      <c r="G778" s="10"/>
      <c r="H778" s="6"/>
      <c r="I778" s="23"/>
      <c r="J778" s="24"/>
      <c r="K778" s="95"/>
      <c r="L778" s="6"/>
      <c r="M778" s="6"/>
    </row>
    <row r="779" spans="1:13" x14ac:dyDescent="0.2">
      <c r="A779" s="10"/>
      <c r="B779" s="10"/>
      <c r="D779" s="6"/>
      <c r="G779" s="10"/>
      <c r="H779" s="6"/>
      <c r="I779" s="23"/>
      <c r="J779" s="24"/>
      <c r="K779" s="95"/>
      <c r="L779" s="6"/>
      <c r="M779" s="6"/>
    </row>
    <row r="780" spans="1:13" x14ac:dyDescent="0.2">
      <c r="A780" s="10"/>
      <c r="B780" s="10"/>
      <c r="D780" s="6"/>
      <c r="G780" s="10"/>
      <c r="H780" s="6"/>
      <c r="I780" s="23"/>
      <c r="J780" s="24"/>
      <c r="K780" s="95"/>
      <c r="L780" s="6"/>
      <c r="M780" s="6"/>
    </row>
    <row r="781" spans="1:13" x14ac:dyDescent="0.2">
      <c r="A781" s="10"/>
      <c r="B781" s="10"/>
      <c r="D781" s="6"/>
      <c r="G781" s="10"/>
      <c r="H781" s="6"/>
      <c r="I781" s="23"/>
      <c r="J781" s="24"/>
      <c r="K781" s="95"/>
      <c r="L781" s="6"/>
      <c r="M781" s="6"/>
    </row>
    <row r="782" spans="1:13" x14ac:dyDescent="0.2">
      <c r="A782" s="10"/>
      <c r="B782" s="10"/>
      <c r="D782" s="6"/>
      <c r="G782" s="10"/>
      <c r="H782" s="6"/>
      <c r="I782" s="23"/>
      <c r="J782" s="24"/>
      <c r="K782" s="95"/>
      <c r="L782" s="6"/>
      <c r="M782" s="6"/>
    </row>
    <row r="783" spans="1:13" x14ac:dyDescent="0.2">
      <c r="A783" s="10"/>
      <c r="B783" s="10"/>
      <c r="D783" s="6"/>
      <c r="G783" s="10"/>
      <c r="H783" s="6"/>
      <c r="I783" s="23"/>
      <c r="J783" s="24"/>
      <c r="K783" s="95"/>
      <c r="L783" s="6"/>
      <c r="M783" s="6"/>
    </row>
    <row r="784" spans="1:13" x14ac:dyDescent="0.2">
      <c r="A784" s="10"/>
      <c r="B784" s="10"/>
      <c r="D784" s="6"/>
      <c r="G784" s="10"/>
      <c r="H784" s="6"/>
      <c r="I784" s="23"/>
      <c r="J784" s="24"/>
      <c r="K784" s="95"/>
      <c r="L784" s="6"/>
      <c r="M784" s="6"/>
    </row>
    <row r="785" spans="1:13" x14ac:dyDescent="0.2">
      <c r="A785" s="10"/>
      <c r="B785" s="10"/>
      <c r="D785" s="6"/>
      <c r="G785" s="10"/>
      <c r="H785" s="6"/>
      <c r="I785" s="23"/>
      <c r="J785" s="24"/>
      <c r="K785" s="95"/>
      <c r="L785" s="6"/>
      <c r="M785" s="6"/>
    </row>
    <row r="786" spans="1:13" x14ac:dyDescent="0.2">
      <c r="A786" s="10"/>
      <c r="B786" s="10"/>
      <c r="D786" s="6"/>
      <c r="G786" s="10"/>
      <c r="H786" s="6"/>
      <c r="I786" s="23"/>
      <c r="J786" s="24"/>
      <c r="K786" s="95"/>
      <c r="L786" s="6"/>
      <c r="M786" s="6"/>
    </row>
    <row r="787" spans="1:13" x14ac:dyDescent="0.2">
      <c r="A787" s="10"/>
      <c r="B787" s="10"/>
      <c r="D787" s="6"/>
      <c r="G787" s="10"/>
      <c r="H787" s="6"/>
      <c r="I787" s="23"/>
      <c r="J787" s="24"/>
      <c r="K787" s="95"/>
      <c r="L787" s="6"/>
      <c r="M787" s="6"/>
    </row>
    <row r="788" spans="1:13" x14ac:dyDescent="0.2">
      <c r="A788" s="10"/>
      <c r="B788" s="10"/>
      <c r="D788" s="6"/>
      <c r="G788" s="10"/>
      <c r="H788" s="6"/>
      <c r="I788" s="23"/>
      <c r="J788" s="24"/>
      <c r="K788" s="95"/>
      <c r="L788" s="6"/>
      <c r="M788" s="6"/>
    </row>
    <row r="789" spans="1:13" x14ac:dyDescent="0.2">
      <c r="A789" s="10"/>
      <c r="B789" s="10"/>
      <c r="D789" s="6"/>
      <c r="G789" s="10"/>
      <c r="H789" s="6"/>
      <c r="I789" s="23"/>
      <c r="J789" s="24"/>
      <c r="K789" s="95"/>
      <c r="L789" s="6"/>
      <c r="M789" s="6"/>
    </row>
    <row r="790" spans="1:13" x14ac:dyDescent="0.2">
      <c r="A790" s="10"/>
      <c r="B790" s="10"/>
      <c r="D790" s="6"/>
      <c r="G790" s="10"/>
      <c r="H790" s="6"/>
      <c r="I790" s="23"/>
      <c r="J790" s="24"/>
      <c r="K790" s="95"/>
      <c r="L790" s="6"/>
      <c r="M790" s="6"/>
    </row>
    <row r="791" spans="1:13" x14ac:dyDescent="0.2">
      <c r="A791" s="10"/>
      <c r="B791" s="10"/>
      <c r="D791" s="6"/>
      <c r="G791" s="10"/>
      <c r="H791" s="6"/>
      <c r="I791" s="23"/>
      <c r="J791" s="24"/>
      <c r="K791" s="95"/>
      <c r="L791" s="6"/>
      <c r="M791" s="6"/>
    </row>
    <row r="792" spans="1:13" x14ac:dyDescent="0.2">
      <c r="A792" s="10"/>
      <c r="B792" s="10"/>
      <c r="D792" s="6"/>
      <c r="G792" s="10"/>
      <c r="H792" s="6"/>
      <c r="I792" s="23"/>
      <c r="J792" s="24"/>
      <c r="K792" s="95"/>
      <c r="L792" s="6"/>
      <c r="M792" s="6"/>
    </row>
    <row r="793" spans="1:13" x14ac:dyDescent="0.2">
      <c r="A793" s="10"/>
      <c r="B793" s="10"/>
      <c r="D793" s="6"/>
      <c r="G793" s="10"/>
      <c r="H793" s="6"/>
      <c r="I793" s="23"/>
      <c r="J793" s="24"/>
      <c r="K793" s="95"/>
      <c r="L793" s="6"/>
      <c r="M793" s="6"/>
    </row>
    <row r="794" spans="1:13" x14ac:dyDescent="0.2">
      <c r="A794" s="10"/>
      <c r="B794" s="10"/>
      <c r="D794" s="6"/>
      <c r="G794" s="10"/>
      <c r="H794" s="6"/>
      <c r="I794" s="23"/>
      <c r="J794" s="24"/>
      <c r="K794" s="95"/>
      <c r="L794" s="6"/>
      <c r="M794" s="6"/>
    </row>
    <row r="795" spans="1:13" x14ac:dyDescent="0.2">
      <c r="A795" s="10"/>
      <c r="B795" s="10"/>
      <c r="D795" s="6"/>
      <c r="G795" s="10"/>
      <c r="H795" s="6"/>
      <c r="I795" s="23"/>
      <c r="J795" s="24"/>
      <c r="K795" s="95"/>
      <c r="L795" s="6"/>
      <c r="M795" s="6"/>
    </row>
    <row r="796" spans="1:13" x14ac:dyDescent="0.2">
      <c r="A796" s="10"/>
      <c r="B796" s="10"/>
      <c r="D796" s="6"/>
      <c r="G796" s="10"/>
      <c r="H796" s="6"/>
      <c r="I796" s="23"/>
      <c r="J796" s="24"/>
      <c r="K796" s="95"/>
      <c r="L796" s="6"/>
      <c r="M796" s="6"/>
    </row>
    <row r="797" spans="1:13" x14ac:dyDescent="0.2">
      <c r="A797" s="10"/>
      <c r="B797" s="10"/>
      <c r="D797" s="6"/>
      <c r="G797" s="10"/>
      <c r="H797" s="6"/>
      <c r="I797" s="23"/>
      <c r="J797" s="24"/>
      <c r="K797" s="95"/>
      <c r="L797" s="6"/>
      <c r="M797" s="6"/>
    </row>
    <row r="798" spans="1:13" x14ac:dyDescent="0.2">
      <c r="A798" s="10"/>
      <c r="B798" s="10"/>
      <c r="D798" s="6"/>
      <c r="G798" s="10"/>
      <c r="H798" s="6"/>
      <c r="I798" s="23"/>
      <c r="J798" s="24"/>
      <c r="K798" s="95"/>
      <c r="L798" s="6"/>
      <c r="M798" s="6"/>
    </row>
    <row r="799" spans="1:13" x14ac:dyDescent="0.2">
      <c r="A799" s="10"/>
      <c r="B799" s="10"/>
      <c r="D799" s="6"/>
      <c r="G799" s="10"/>
      <c r="H799" s="6"/>
      <c r="I799" s="23"/>
      <c r="J799" s="24"/>
      <c r="K799" s="95"/>
      <c r="L799" s="6"/>
      <c r="M799" s="6"/>
    </row>
    <row r="800" spans="1:13" x14ac:dyDescent="0.2">
      <c r="A800" s="10"/>
      <c r="B800" s="10"/>
      <c r="D800" s="6"/>
      <c r="G800" s="10"/>
      <c r="H800" s="6"/>
      <c r="I800" s="23"/>
      <c r="J800" s="24"/>
      <c r="K800" s="95"/>
      <c r="L800" s="6"/>
      <c r="M800" s="6"/>
    </row>
    <row r="801" spans="1:13" x14ac:dyDescent="0.2">
      <c r="A801" s="10"/>
      <c r="B801" s="10"/>
      <c r="D801" s="6"/>
      <c r="G801" s="10"/>
      <c r="H801" s="6"/>
      <c r="I801" s="23"/>
      <c r="J801" s="24"/>
      <c r="K801" s="95"/>
      <c r="L801" s="6"/>
      <c r="M801" s="6"/>
    </row>
    <row r="802" spans="1:13" x14ac:dyDescent="0.2">
      <c r="A802" s="10"/>
      <c r="B802" s="10"/>
      <c r="D802" s="6"/>
      <c r="G802" s="10"/>
      <c r="H802" s="6"/>
      <c r="I802" s="23"/>
      <c r="J802" s="24"/>
      <c r="K802" s="95"/>
      <c r="L802" s="6"/>
      <c r="M802" s="6"/>
    </row>
    <row r="803" spans="1:13" x14ac:dyDescent="0.2">
      <c r="A803" s="10"/>
      <c r="B803" s="10"/>
      <c r="D803" s="6"/>
      <c r="G803" s="10"/>
      <c r="H803" s="6"/>
      <c r="I803" s="23"/>
      <c r="J803" s="24"/>
      <c r="K803" s="95"/>
      <c r="L803" s="6"/>
      <c r="M803" s="6"/>
    </row>
    <row r="804" spans="1:13" x14ac:dyDescent="0.2">
      <c r="A804" s="10"/>
      <c r="B804" s="10"/>
      <c r="D804" s="6"/>
      <c r="G804" s="10"/>
      <c r="H804" s="6"/>
      <c r="I804" s="23"/>
      <c r="J804" s="24"/>
      <c r="K804" s="95"/>
      <c r="L804" s="6"/>
      <c r="M804" s="6"/>
    </row>
    <row r="805" spans="1:13" x14ac:dyDescent="0.2">
      <c r="A805" s="10"/>
      <c r="B805" s="10"/>
      <c r="D805" s="6"/>
      <c r="G805" s="10"/>
      <c r="H805" s="6"/>
      <c r="I805" s="23"/>
      <c r="J805" s="24"/>
      <c r="K805" s="95"/>
      <c r="L805" s="6"/>
      <c r="M805" s="6"/>
    </row>
    <row r="806" spans="1:13" x14ac:dyDescent="0.2">
      <c r="A806" s="10"/>
      <c r="B806" s="10"/>
      <c r="D806" s="6"/>
      <c r="G806" s="10"/>
      <c r="H806" s="6"/>
      <c r="I806" s="23"/>
      <c r="J806" s="24"/>
      <c r="K806" s="95"/>
      <c r="L806" s="6"/>
      <c r="M806" s="6"/>
    </row>
    <row r="807" spans="1:13" x14ac:dyDescent="0.2">
      <c r="A807" s="10"/>
      <c r="B807" s="10"/>
      <c r="D807" s="6"/>
      <c r="G807" s="10"/>
      <c r="H807" s="6"/>
      <c r="I807" s="23"/>
      <c r="J807" s="24"/>
      <c r="K807" s="95"/>
      <c r="L807" s="6"/>
      <c r="M807" s="6"/>
    </row>
    <row r="808" spans="1:13" x14ac:dyDescent="0.2">
      <c r="A808" s="10"/>
      <c r="B808" s="10"/>
      <c r="D808" s="6"/>
      <c r="G808" s="10"/>
      <c r="H808" s="6"/>
      <c r="I808" s="23"/>
      <c r="J808" s="24"/>
      <c r="K808" s="95"/>
      <c r="L808" s="6"/>
      <c r="M808" s="6"/>
    </row>
    <row r="809" spans="1:13" x14ac:dyDescent="0.2">
      <c r="A809" s="10"/>
      <c r="B809" s="10"/>
      <c r="D809" s="6"/>
      <c r="G809" s="10"/>
      <c r="H809" s="6"/>
      <c r="I809" s="23"/>
      <c r="J809" s="24"/>
      <c r="K809" s="95"/>
      <c r="L809" s="6"/>
      <c r="M809" s="6"/>
    </row>
    <row r="810" spans="1:13" x14ac:dyDescent="0.2">
      <c r="A810" s="10"/>
      <c r="B810" s="10"/>
      <c r="D810" s="6"/>
      <c r="G810" s="10"/>
      <c r="H810" s="6"/>
      <c r="I810" s="23"/>
      <c r="J810" s="24"/>
      <c r="K810" s="95"/>
      <c r="L810" s="6"/>
      <c r="M810" s="6"/>
    </row>
    <row r="811" spans="1:13" x14ac:dyDescent="0.2">
      <c r="A811" s="10"/>
      <c r="B811" s="10"/>
      <c r="D811" s="6"/>
      <c r="G811" s="10"/>
      <c r="H811" s="6"/>
      <c r="I811" s="23"/>
      <c r="J811" s="24"/>
      <c r="K811" s="95"/>
      <c r="L811" s="6"/>
      <c r="M811" s="6"/>
    </row>
    <row r="812" spans="1:13" x14ac:dyDescent="0.2">
      <c r="A812" s="10"/>
      <c r="B812" s="10"/>
      <c r="D812" s="6"/>
      <c r="G812" s="10"/>
      <c r="H812" s="6"/>
      <c r="I812" s="23"/>
      <c r="J812" s="24"/>
      <c r="K812" s="95"/>
      <c r="L812" s="6"/>
      <c r="M812" s="6"/>
    </row>
    <row r="813" spans="1:13" x14ac:dyDescent="0.2">
      <c r="A813" s="10"/>
      <c r="B813" s="10"/>
      <c r="D813" s="6"/>
      <c r="G813" s="10"/>
      <c r="H813" s="6"/>
      <c r="I813" s="23"/>
      <c r="J813" s="24"/>
      <c r="K813" s="95"/>
      <c r="L813" s="6"/>
      <c r="M813" s="6"/>
    </row>
    <row r="814" spans="1:13" x14ac:dyDescent="0.2">
      <c r="A814" s="10"/>
      <c r="B814" s="10"/>
      <c r="D814" s="6"/>
      <c r="G814" s="10"/>
      <c r="H814" s="6"/>
      <c r="I814" s="23"/>
      <c r="J814" s="24"/>
      <c r="K814" s="95"/>
      <c r="L814" s="6"/>
      <c r="M814" s="6"/>
    </row>
    <row r="815" spans="1:13" x14ac:dyDescent="0.2">
      <c r="A815" s="10"/>
      <c r="B815" s="10"/>
      <c r="D815" s="6"/>
      <c r="G815" s="10"/>
      <c r="H815" s="6"/>
      <c r="I815" s="23"/>
      <c r="J815" s="24"/>
      <c r="K815" s="95"/>
      <c r="L815" s="6"/>
      <c r="M815" s="6"/>
    </row>
    <row r="816" spans="1:13" x14ac:dyDescent="0.2">
      <c r="A816" s="10"/>
      <c r="B816" s="10"/>
      <c r="D816" s="6"/>
      <c r="G816" s="10"/>
      <c r="H816" s="6"/>
      <c r="I816" s="23"/>
      <c r="J816" s="24"/>
      <c r="K816" s="95"/>
      <c r="L816" s="6"/>
      <c r="M816" s="6"/>
    </row>
    <row r="817" spans="1:13" x14ac:dyDescent="0.2">
      <c r="A817" s="10"/>
      <c r="B817" s="10"/>
      <c r="D817" s="6"/>
      <c r="G817" s="10"/>
      <c r="H817" s="6"/>
      <c r="I817" s="23"/>
      <c r="J817" s="24"/>
      <c r="K817" s="95"/>
      <c r="L817" s="6"/>
      <c r="M817" s="6"/>
    </row>
    <row r="818" spans="1:13" x14ac:dyDescent="0.2">
      <c r="A818" s="10"/>
      <c r="B818" s="10"/>
      <c r="D818" s="6"/>
      <c r="G818" s="10"/>
      <c r="H818" s="6"/>
      <c r="I818" s="23"/>
      <c r="J818" s="24"/>
      <c r="K818" s="95"/>
      <c r="L818" s="6"/>
      <c r="M818" s="6"/>
    </row>
    <row r="819" spans="1:13" x14ac:dyDescent="0.2">
      <c r="A819" s="10"/>
      <c r="B819" s="10"/>
      <c r="D819" s="6"/>
      <c r="G819" s="10"/>
      <c r="H819" s="6"/>
      <c r="I819" s="23"/>
      <c r="J819" s="24"/>
      <c r="K819" s="95"/>
      <c r="L819" s="6"/>
      <c r="M819" s="6"/>
    </row>
    <row r="820" spans="1:13" x14ac:dyDescent="0.2">
      <c r="A820" s="10"/>
      <c r="B820" s="10"/>
      <c r="D820" s="6"/>
      <c r="G820" s="10"/>
      <c r="H820" s="6"/>
      <c r="I820" s="23"/>
      <c r="J820" s="24"/>
      <c r="K820" s="95"/>
      <c r="L820" s="6"/>
      <c r="M820" s="6"/>
    </row>
    <row r="821" spans="1:13" x14ac:dyDescent="0.2">
      <c r="A821" s="10"/>
      <c r="B821" s="10"/>
      <c r="D821" s="6"/>
      <c r="G821" s="10"/>
      <c r="H821" s="6"/>
      <c r="I821" s="23"/>
      <c r="J821" s="24"/>
      <c r="K821" s="95"/>
      <c r="L821" s="6"/>
      <c r="M821" s="6"/>
    </row>
    <row r="822" spans="1:13" x14ac:dyDescent="0.2">
      <c r="A822" s="10"/>
      <c r="B822" s="10"/>
      <c r="D822" s="6"/>
      <c r="G822" s="10"/>
      <c r="H822" s="6"/>
      <c r="I822" s="23"/>
      <c r="J822" s="24"/>
      <c r="K822" s="95"/>
      <c r="L822" s="6"/>
      <c r="M822" s="6"/>
    </row>
    <row r="823" spans="1:13" x14ac:dyDescent="0.2">
      <c r="A823" s="10"/>
      <c r="B823" s="10"/>
      <c r="D823" s="6"/>
      <c r="G823" s="10"/>
      <c r="H823" s="6"/>
      <c r="I823" s="23"/>
      <c r="J823" s="24"/>
      <c r="K823" s="95"/>
      <c r="L823" s="6"/>
      <c r="M823" s="6"/>
    </row>
    <row r="824" spans="1:13" x14ac:dyDescent="0.2">
      <c r="A824" s="10"/>
      <c r="B824" s="10"/>
      <c r="D824" s="6"/>
      <c r="G824" s="10"/>
      <c r="H824" s="6"/>
      <c r="I824" s="23"/>
      <c r="J824" s="24"/>
      <c r="K824" s="95"/>
      <c r="L824" s="6"/>
      <c r="M824" s="6"/>
    </row>
    <row r="825" spans="1:13" x14ac:dyDescent="0.2">
      <c r="A825" s="10"/>
      <c r="B825" s="10"/>
      <c r="D825" s="6"/>
      <c r="G825" s="10"/>
      <c r="H825" s="6"/>
      <c r="I825" s="23"/>
      <c r="J825" s="24"/>
      <c r="K825" s="95"/>
      <c r="L825" s="6"/>
      <c r="M825" s="6"/>
    </row>
    <row r="826" spans="1:13" x14ac:dyDescent="0.2">
      <c r="A826" s="10"/>
      <c r="B826" s="10"/>
      <c r="D826" s="6"/>
      <c r="G826" s="10"/>
      <c r="H826" s="6"/>
      <c r="I826" s="23"/>
      <c r="J826" s="24"/>
      <c r="K826" s="95"/>
      <c r="L826" s="6"/>
      <c r="M826" s="6"/>
    </row>
    <row r="827" spans="1:13" x14ac:dyDescent="0.2">
      <c r="A827" s="10"/>
      <c r="B827" s="10"/>
      <c r="D827" s="6"/>
      <c r="G827" s="10"/>
      <c r="H827" s="6"/>
      <c r="I827" s="23"/>
      <c r="J827" s="24"/>
      <c r="K827" s="95"/>
      <c r="L827" s="6"/>
      <c r="M827" s="6"/>
    </row>
    <row r="828" spans="1:13" x14ac:dyDescent="0.2">
      <c r="A828" s="10"/>
      <c r="B828" s="10"/>
      <c r="D828" s="6"/>
      <c r="G828" s="10"/>
      <c r="H828" s="6"/>
      <c r="I828" s="23"/>
      <c r="J828" s="24"/>
      <c r="K828" s="95"/>
      <c r="L828" s="6"/>
      <c r="M828" s="6"/>
    </row>
    <row r="829" spans="1:13" x14ac:dyDescent="0.2">
      <c r="A829" s="10"/>
      <c r="B829" s="10"/>
      <c r="D829" s="6"/>
      <c r="G829" s="10"/>
      <c r="H829" s="6"/>
      <c r="I829" s="23"/>
      <c r="J829" s="24"/>
      <c r="K829" s="95"/>
      <c r="L829" s="6"/>
      <c r="M829" s="6"/>
    </row>
    <row r="830" spans="1:13" x14ac:dyDescent="0.2">
      <c r="A830" s="10"/>
      <c r="B830" s="10"/>
      <c r="D830" s="6"/>
      <c r="G830" s="10"/>
      <c r="H830" s="6"/>
      <c r="I830" s="23"/>
      <c r="J830" s="24"/>
      <c r="K830" s="95"/>
      <c r="L830" s="6"/>
      <c r="M830" s="6"/>
    </row>
    <row r="831" spans="1:13" x14ac:dyDescent="0.2">
      <c r="A831" s="10"/>
      <c r="B831" s="10"/>
      <c r="D831" s="6"/>
      <c r="G831" s="10"/>
      <c r="H831" s="6"/>
      <c r="I831" s="23"/>
      <c r="J831" s="24"/>
      <c r="K831" s="95"/>
      <c r="L831" s="6"/>
      <c r="M831" s="6"/>
    </row>
    <row r="832" spans="1:13" x14ac:dyDescent="0.2">
      <c r="A832" s="10"/>
      <c r="B832" s="10"/>
      <c r="D832" s="6"/>
      <c r="G832" s="10"/>
      <c r="H832" s="6"/>
      <c r="I832" s="23"/>
      <c r="J832" s="24"/>
      <c r="K832" s="95"/>
      <c r="L832" s="6"/>
      <c r="M832" s="6"/>
    </row>
    <row r="833" spans="1:13" x14ac:dyDescent="0.2">
      <c r="A833" s="10"/>
      <c r="B833" s="10"/>
      <c r="D833" s="6"/>
      <c r="G833" s="10"/>
      <c r="H833" s="6"/>
      <c r="I833" s="23"/>
      <c r="J833" s="24"/>
      <c r="K833" s="95"/>
      <c r="L833" s="6"/>
      <c r="M833" s="6"/>
    </row>
    <row r="834" spans="1:13" x14ac:dyDescent="0.2">
      <c r="A834" s="10"/>
      <c r="B834" s="10"/>
      <c r="D834" s="6"/>
      <c r="G834" s="10"/>
      <c r="H834" s="6"/>
      <c r="I834" s="23"/>
      <c r="J834" s="24"/>
      <c r="K834" s="95"/>
      <c r="L834" s="6"/>
      <c r="M834" s="6"/>
    </row>
    <row r="835" spans="1:13" x14ac:dyDescent="0.2">
      <c r="A835" s="10"/>
      <c r="B835" s="10"/>
      <c r="D835" s="6"/>
      <c r="G835" s="10"/>
      <c r="H835" s="6"/>
      <c r="I835" s="23"/>
      <c r="J835" s="24"/>
      <c r="K835" s="95"/>
      <c r="L835" s="6"/>
      <c r="M835" s="6"/>
    </row>
    <row r="836" spans="1:13" x14ac:dyDescent="0.2">
      <c r="A836" s="10"/>
      <c r="B836" s="10"/>
      <c r="D836" s="6"/>
      <c r="G836" s="10"/>
      <c r="H836" s="6"/>
      <c r="I836" s="23"/>
      <c r="J836" s="24"/>
      <c r="K836" s="95"/>
      <c r="L836" s="6"/>
      <c r="M836" s="6"/>
    </row>
    <row r="837" spans="1:13" x14ac:dyDescent="0.2">
      <c r="A837" s="10"/>
      <c r="B837" s="10"/>
      <c r="D837" s="6"/>
      <c r="G837" s="10"/>
      <c r="H837" s="6"/>
      <c r="I837" s="23"/>
      <c r="J837" s="24"/>
      <c r="K837" s="95"/>
      <c r="L837" s="6"/>
      <c r="M837" s="6"/>
    </row>
    <row r="838" spans="1:13" x14ac:dyDescent="0.2">
      <c r="A838" s="10"/>
      <c r="B838" s="10"/>
      <c r="D838" s="6"/>
      <c r="G838" s="10"/>
      <c r="H838" s="6"/>
      <c r="I838" s="23"/>
      <c r="J838" s="24"/>
      <c r="K838" s="95"/>
      <c r="L838" s="6"/>
      <c r="M838" s="6"/>
    </row>
    <row r="839" spans="1:13" x14ac:dyDescent="0.2">
      <c r="A839" s="10"/>
      <c r="B839" s="10"/>
      <c r="D839" s="6"/>
      <c r="G839" s="10"/>
      <c r="H839" s="6"/>
      <c r="I839" s="23"/>
      <c r="J839" s="24"/>
      <c r="K839" s="95"/>
      <c r="L839" s="6"/>
      <c r="M839" s="6"/>
    </row>
    <row r="840" spans="1:13" x14ac:dyDescent="0.2">
      <c r="A840" s="10"/>
      <c r="B840" s="10"/>
      <c r="D840" s="6"/>
      <c r="G840" s="10"/>
      <c r="H840" s="6"/>
      <c r="I840" s="23"/>
      <c r="J840" s="24"/>
      <c r="K840" s="95"/>
      <c r="L840" s="6"/>
      <c r="M840" s="6"/>
    </row>
    <row r="841" spans="1:13" x14ac:dyDescent="0.2">
      <c r="A841" s="10"/>
      <c r="B841" s="10"/>
      <c r="D841" s="6"/>
      <c r="G841" s="10"/>
      <c r="H841" s="6"/>
      <c r="I841" s="23"/>
      <c r="J841" s="24"/>
      <c r="K841" s="95"/>
      <c r="L841" s="6"/>
      <c r="M841" s="6"/>
    </row>
    <row r="842" spans="1:13" x14ac:dyDescent="0.2">
      <c r="A842" s="10"/>
      <c r="B842" s="10"/>
      <c r="D842" s="6"/>
      <c r="G842" s="10"/>
      <c r="H842" s="6"/>
      <c r="I842" s="23"/>
      <c r="J842" s="24"/>
      <c r="K842" s="95"/>
      <c r="L842" s="6"/>
      <c r="M842" s="6"/>
    </row>
    <row r="843" spans="1:13" x14ac:dyDescent="0.2">
      <c r="A843" s="10"/>
      <c r="B843" s="10"/>
      <c r="D843" s="6"/>
      <c r="G843" s="10"/>
      <c r="H843" s="6"/>
      <c r="I843" s="23"/>
      <c r="J843" s="24"/>
      <c r="K843" s="95"/>
      <c r="L843" s="6"/>
      <c r="M843" s="6"/>
    </row>
    <row r="844" spans="1:13" x14ac:dyDescent="0.2">
      <c r="A844" s="10"/>
      <c r="B844" s="10"/>
      <c r="D844" s="6"/>
      <c r="G844" s="10"/>
      <c r="H844" s="6"/>
      <c r="I844" s="23"/>
      <c r="J844" s="24"/>
      <c r="K844" s="95"/>
      <c r="L844" s="6"/>
      <c r="M844" s="6"/>
    </row>
    <row r="845" spans="1:13" x14ac:dyDescent="0.2">
      <c r="A845" s="10"/>
      <c r="B845" s="10"/>
      <c r="D845" s="6"/>
      <c r="G845" s="10"/>
      <c r="H845" s="6"/>
      <c r="I845" s="23"/>
      <c r="J845" s="24"/>
      <c r="K845" s="95"/>
      <c r="L845" s="6"/>
      <c r="M845" s="6"/>
    </row>
    <row r="846" spans="1:13" x14ac:dyDescent="0.2">
      <c r="A846" s="10"/>
      <c r="B846" s="10"/>
      <c r="D846" s="6"/>
      <c r="G846" s="10"/>
      <c r="H846" s="6"/>
      <c r="I846" s="23"/>
      <c r="J846" s="24"/>
      <c r="K846" s="95"/>
      <c r="L846" s="6"/>
      <c r="M846" s="6"/>
    </row>
    <row r="847" spans="1:13" x14ac:dyDescent="0.2">
      <c r="A847" s="10"/>
      <c r="B847" s="10"/>
      <c r="D847" s="6"/>
      <c r="G847" s="10"/>
      <c r="H847" s="6"/>
      <c r="I847" s="23"/>
      <c r="J847" s="24"/>
      <c r="K847" s="95"/>
      <c r="L847" s="6"/>
      <c r="M847" s="6"/>
    </row>
    <row r="848" spans="1:13" x14ac:dyDescent="0.2">
      <c r="A848" s="10"/>
      <c r="B848" s="10"/>
      <c r="D848" s="6"/>
      <c r="G848" s="10"/>
      <c r="H848" s="6"/>
      <c r="I848" s="23"/>
      <c r="J848" s="24"/>
      <c r="K848" s="95"/>
      <c r="L848" s="6"/>
      <c r="M848" s="6"/>
    </row>
    <row r="849" spans="1:13" x14ac:dyDescent="0.2">
      <c r="A849" s="10"/>
      <c r="B849" s="10"/>
      <c r="D849" s="6"/>
      <c r="G849" s="10"/>
      <c r="H849" s="6"/>
      <c r="I849" s="23"/>
      <c r="J849" s="24"/>
      <c r="K849" s="95"/>
      <c r="L849" s="6"/>
      <c r="M849" s="6"/>
    </row>
    <row r="850" spans="1:13" x14ac:dyDescent="0.2">
      <c r="A850" s="10"/>
      <c r="B850" s="10"/>
      <c r="D850" s="6"/>
      <c r="G850" s="10"/>
      <c r="H850" s="6"/>
      <c r="I850" s="23"/>
      <c r="J850" s="24"/>
      <c r="K850" s="95"/>
      <c r="L850" s="6"/>
      <c r="M850" s="6"/>
    </row>
    <row r="851" spans="1:13" x14ac:dyDescent="0.2">
      <c r="A851" s="10"/>
      <c r="B851" s="10"/>
      <c r="D851" s="6"/>
      <c r="G851" s="10"/>
      <c r="H851" s="6"/>
      <c r="I851" s="23"/>
      <c r="J851" s="24"/>
      <c r="K851" s="95"/>
      <c r="L851" s="6"/>
      <c r="M851" s="6"/>
    </row>
    <row r="852" spans="1:13" x14ac:dyDescent="0.2">
      <c r="A852" s="10"/>
      <c r="B852" s="10"/>
      <c r="D852" s="6"/>
      <c r="G852" s="10"/>
      <c r="H852" s="6"/>
      <c r="I852" s="23"/>
      <c r="J852" s="24"/>
      <c r="K852" s="95"/>
      <c r="L852" s="6"/>
      <c r="M852" s="6"/>
    </row>
    <row r="853" spans="1:13" x14ac:dyDescent="0.2">
      <c r="A853" s="10"/>
      <c r="B853" s="10"/>
      <c r="D853" s="6"/>
      <c r="G853" s="10"/>
      <c r="H853" s="6"/>
      <c r="I853" s="23"/>
      <c r="J853" s="24"/>
      <c r="K853" s="95"/>
      <c r="L853" s="6"/>
      <c r="M853" s="6"/>
    </row>
    <row r="854" spans="1:13" x14ac:dyDescent="0.2">
      <c r="A854" s="10"/>
      <c r="B854" s="10"/>
      <c r="D854" s="6"/>
      <c r="G854" s="10"/>
      <c r="H854" s="6"/>
      <c r="I854" s="23"/>
      <c r="J854" s="24"/>
      <c r="K854" s="95"/>
      <c r="L854" s="6"/>
      <c r="M854" s="6"/>
    </row>
    <row r="855" spans="1:13" x14ac:dyDescent="0.2">
      <c r="A855" s="10"/>
      <c r="B855" s="10"/>
      <c r="D855" s="6"/>
      <c r="G855" s="10"/>
      <c r="H855" s="6"/>
      <c r="I855" s="23"/>
      <c r="J855" s="24"/>
      <c r="K855" s="95"/>
      <c r="L855" s="6"/>
      <c r="M855" s="6"/>
    </row>
    <row r="856" spans="1:13" x14ac:dyDescent="0.2">
      <c r="A856" s="10"/>
      <c r="B856" s="10"/>
      <c r="D856" s="6"/>
      <c r="G856" s="10"/>
      <c r="H856" s="6"/>
      <c r="I856" s="23"/>
      <c r="J856" s="24"/>
      <c r="K856" s="95"/>
      <c r="L856" s="6"/>
      <c r="M856" s="6"/>
    </row>
    <row r="857" spans="1:13" x14ac:dyDescent="0.2">
      <c r="A857" s="10"/>
      <c r="B857" s="10"/>
      <c r="D857" s="6"/>
      <c r="G857" s="10"/>
      <c r="H857" s="6"/>
      <c r="I857" s="23"/>
      <c r="J857" s="24"/>
      <c r="K857" s="95"/>
      <c r="L857" s="6"/>
      <c r="M857" s="6"/>
    </row>
    <row r="858" spans="1:13" x14ac:dyDescent="0.2">
      <c r="A858" s="10"/>
      <c r="B858" s="10"/>
      <c r="D858" s="6"/>
      <c r="G858" s="10"/>
      <c r="H858" s="6"/>
      <c r="I858" s="23"/>
      <c r="J858" s="24"/>
      <c r="K858" s="95"/>
      <c r="L858" s="6"/>
      <c r="M858" s="6"/>
    </row>
    <row r="859" spans="1:13" x14ac:dyDescent="0.2">
      <c r="A859" s="10"/>
      <c r="B859" s="10"/>
      <c r="D859" s="6"/>
      <c r="G859" s="10"/>
      <c r="H859" s="6"/>
      <c r="I859" s="23"/>
      <c r="J859" s="24"/>
      <c r="K859" s="95"/>
      <c r="L859" s="6"/>
      <c r="M859" s="6"/>
    </row>
    <row r="860" spans="1:13" x14ac:dyDescent="0.2">
      <c r="A860" s="10"/>
      <c r="B860" s="10"/>
      <c r="D860" s="6"/>
      <c r="G860" s="10"/>
      <c r="H860" s="6"/>
      <c r="I860" s="23"/>
      <c r="J860" s="24"/>
      <c r="K860" s="95"/>
      <c r="L860" s="6"/>
      <c r="M860" s="6"/>
    </row>
    <row r="861" spans="1:13" x14ac:dyDescent="0.2">
      <c r="A861" s="10"/>
      <c r="B861" s="10"/>
      <c r="D861" s="6"/>
      <c r="G861" s="10"/>
      <c r="H861" s="6"/>
      <c r="I861" s="23"/>
      <c r="J861" s="24"/>
      <c r="K861" s="95"/>
      <c r="L861" s="6"/>
      <c r="M861" s="6"/>
    </row>
    <row r="862" spans="1:13" x14ac:dyDescent="0.2">
      <c r="A862" s="10"/>
      <c r="B862" s="10"/>
      <c r="D862" s="6"/>
      <c r="G862" s="10"/>
      <c r="H862" s="6"/>
      <c r="I862" s="23"/>
      <c r="J862" s="24"/>
      <c r="K862" s="95"/>
      <c r="L862" s="6"/>
      <c r="M862" s="6"/>
    </row>
    <row r="863" spans="1:13" x14ac:dyDescent="0.2">
      <c r="A863" s="10"/>
      <c r="B863" s="10"/>
      <c r="D863" s="6"/>
      <c r="G863" s="10"/>
      <c r="H863" s="6"/>
      <c r="I863" s="23"/>
      <c r="J863" s="24"/>
      <c r="K863" s="95"/>
      <c r="L863" s="6"/>
      <c r="M863" s="6"/>
    </row>
    <row r="864" spans="1:13" x14ac:dyDescent="0.2">
      <c r="A864" s="10"/>
      <c r="B864" s="10"/>
      <c r="D864" s="6"/>
      <c r="G864" s="10"/>
      <c r="H864" s="6"/>
      <c r="I864" s="23"/>
      <c r="J864" s="24"/>
      <c r="K864" s="95"/>
      <c r="L864" s="6"/>
      <c r="M864" s="6"/>
    </row>
    <row r="865" spans="1:13" x14ac:dyDescent="0.2">
      <c r="A865" s="10"/>
      <c r="B865" s="10"/>
      <c r="D865" s="6"/>
      <c r="G865" s="10"/>
      <c r="H865" s="6"/>
      <c r="I865" s="23"/>
      <c r="J865" s="24"/>
      <c r="K865" s="95"/>
      <c r="L865" s="6"/>
      <c r="M865" s="6"/>
    </row>
    <row r="866" spans="1:13" x14ac:dyDescent="0.2">
      <c r="A866" s="10"/>
      <c r="B866" s="10"/>
      <c r="D866" s="6"/>
      <c r="G866" s="10"/>
      <c r="H866" s="6"/>
      <c r="I866" s="23"/>
      <c r="J866" s="24"/>
      <c r="K866" s="95"/>
      <c r="L866" s="6"/>
      <c r="M866" s="6"/>
    </row>
    <row r="867" spans="1:13" x14ac:dyDescent="0.2">
      <c r="A867" s="10"/>
      <c r="B867" s="10"/>
      <c r="D867" s="6"/>
      <c r="G867" s="10"/>
      <c r="H867" s="6"/>
      <c r="I867" s="23"/>
      <c r="J867" s="24"/>
      <c r="K867" s="95"/>
      <c r="L867" s="6"/>
      <c r="M867" s="6"/>
    </row>
    <row r="868" spans="1:13" x14ac:dyDescent="0.2">
      <c r="A868" s="10"/>
      <c r="B868" s="10"/>
      <c r="D868" s="6"/>
      <c r="G868" s="10"/>
      <c r="H868" s="6"/>
      <c r="I868" s="23"/>
      <c r="J868" s="24"/>
      <c r="K868" s="95"/>
      <c r="L868" s="6"/>
      <c r="M868" s="6"/>
    </row>
    <row r="869" spans="1:13" x14ac:dyDescent="0.2">
      <c r="A869" s="10"/>
      <c r="B869" s="10"/>
      <c r="D869" s="6"/>
      <c r="G869" s="10"/>
      <c r="H869" s="6"/>
      <c r="I869" s="23"/>
      <c r="J869" s="24"/>
      <c r="K869" s="95"/>
      <c r="L869" s="6"/>
      <c r="M869" s="6"/>
    </row>
    <row r="870" spans="1:13" x14ac:dyDescent="0.2">
      <c r="A870" s="10"/>
      <c r="B870" s="10"/>
      <c r="D870" s="6"/>
      <c r="G870" s="10"/>
      <c r="H870" s="6"/>
      <c r="I870" s="23"/>
      <c r="J870" s="24"/>
      <c r="K870" s="95"/>
      <c r="L870" s="6"/>
      <c r="M870" s="6"/>
    </row>
    <row r="871" spans="1:13" x14ac:dyDescent="0.2">
      <c r="A871" s="10"/>
      <c r="B871" s="10"/>
      <c r="D871" s="6"/>
      <c r="G871" s="10"/>
      <c r="H871" s="6"/>
      <c r="I871" s="23"/>
      <c r="J871" s="24"/>
      <c r="K871" s="95"/>
      <c r="L871" s="6"/>
      <c r="M871" s="6"/>
    </row>
    <row r="872" spans="1:13" x14ac:dyDescent="0.2">
      <c r="A872" s="10"/>
      <c r="B872" s="10"/>
      <c r="D872" s="6"/>
      <c r="G872" s="10"/>
      <c r="H872" s="6"/>
      <c r="I872" s="23"/>
      <c r="J872" s="24"/>
      <c r="K872" s="95"/>
      <c r="L872" s="6"/>
      <c r="M872" s="6"/>
    </row>
    <row r="873" spans="1:13" x14ac:dyDescent="0.2">
      <c r="A873" s="10"/>
      <c r="B873" s="10"/>
      <c r="D873" s="6"/>
      <c r="G873" s="10"/>
      <c r="H873" s="6"/>
      <c r="I873" s="23"/>
      <c r="J873" s="24"/>
      <c r="K873" s="95"/>
      <c r="L873" s="6"/>
      <c r="M873" s="6"/>
    </row>
    <row r="874" spans="1:13" x14ac:dyDescent="0.2">
      <c r="A874" s="10"/>
      <c r="B874" s="10"/>
      <c r="D874" s="6"/>
      <c r="G874" s="10"/>
      <c r="H874" s="6"/>
      <c r="I874" s="23"/>
      <c r="J874" s="24"/>
      <c r="K874" s="95"/>
      <c r="L874" s="6"/>
      <c r="M874" s="6"/>
    </row>
    <row r="875" spans="1:13" x14ac:dyDescent="0.2">
      <c r="A875" s="10"/>
      <c r="B875" s="10"/>
      <c r="D875" s="6"/>
      <c r="G875" s="10"/>
      <c r="H875" s="6"/>
      <c r="I875" s="23"/>
      <c r="J875" s="24"/>
      <c r="K875" s="95"/>
      <c r="L875" s="6"/>
      <c r="M875" s="6"/>
    </row>
    <row r="876" spans="1:13" x14ac:dyDescent="0.2">
      <c r="A876" s="10"/>
      <c r="B876" s="10"/>
      <c r="D876" s="6"/>
      <c r="G876" s="10"/>
      <c r="H876" s="6"/>
      <c r="I876" s="23"/>
      <c r="J876" s="24"/>
      <c r="K876" s="95"/>
      <c r="L876" s="6"/>
      <c r="M876" s="6"/>
    </row>
    <row r="877" spans="1:13" x14ac:dyDescent="0.2">
      <c r="A877" s="10"/>
      <c r="B877" s="10"/>
      <c r="D877" s="6"/>
      <c r="G877" s="10"/>
      <c r="H877" s="6"/>
      <c r="I877" s="23"/>
      <c r="J877" s="24"/>
      <c r="K877" s="95"/>
      <c r="L877" s="6"/>
      <c r="M877" s="6"/>
    </row>
    <row r="878" spans="1:13" x14ac:dyDescent="0.2">
      <c r="A878" s="10"/>
      <c r="B878" s="10"/>
      <c r="D878" s="6"/>
      <c r="G878" s="10"/>
      <c r="H878" s="6"/>
      <c r="I878" s="23"/>
      <c r="J878" s="24"/>
      <c r="K878" s="95"/>
      <c r="L878" s="6"/>
      <c r="M878" s="6"/>
    </row>
    <row r="879" spans="1:13" x14ac:dyDescent="0.2">
      <c r="A879" s="10"/>
      <c r="B879" s="10"/>
      <c r="D879" s="6"/>
      <c r="G879" s="10"/>
      <c r="H879" s="6"/>
      <c r="I879" s="23"/>
      <c r="J879" s="24"/>
      <c r="K879" s="95"/>
      <c r="L879" s="6"/>
      <c r="M879" s="6"/>
    </row>
    <row r="880" spans="1:13" x14ac:dyDescent="0.2">
      <c r="A880" s="10"/>
      <c r="B880" s="10"/>
      <c r="D880" s="6"/>
      <c r="G880" s="10"/>
      <c r="H880" s="6"/>
      <c r="I880" s="23"/>
      <c r="J880" s="24"/>
      <c r="K880" s="95"/>
      <c r="L880" s="6"/>
      <c r="M880" s="6"/>
    </row>
    <row r="881" spans="1:13" x14ac:dyDescent="0.2">
      <c r="A881" s="10"/>
      <c r="B881" s="10"/>
      <c r="D881" s="6"/>
      <c r="G881" s="10"/>
      <c r="H881" s="6"/>
      <c r="I881" s="23"/>
      <c r="J881" s="24"/>
      <c r="K881" s="95"/>
      <c r="L881" s="6"/>
      <c r="M881" s="6"/>
    </row>
    <row r="882" spans="1:13" x14ac:dyDescent="0.2">
      <c r="A882" s="10"/>
      <c r="B882" s="10"/>
      <c r="D882" s="6"/>
      <c r="G882" s="10"/>
      <c r="H882" s="6"/>
      <c r="I882" s="23"/>
      <c r="J882" s="24"/>
      <c r="K882" s="95"/>
      <c r="L882" s="6"/>
      <c r="M882" s="6"/>
    </row>
    <row r="883" spans="1:13" x14ac:dyDescent="0.2">
      <c r="A883" s="10"/>
      <c r="B883" s="10"/>
      <c r="D883" s="6"/>
      <c r="G883" s="10"/>
      <c r="H883" s="6"/>
      <c r="I883" s="23"/>
      <c r="J883" s="24"/>
      <c r="K883" s="95"/>
      <c r="L883" s="6"/>
      <c r="M883" s="6"/>
    </row>
    <row r="884" spans="1:13" x14ac:dyDescent="0.2">
      <c r="A884" s="10"/>
      <c r="B884" s="10"/>
      <c r="D884" s="6"/>
      <c r="G884" s="10"/>
      <c r="H884" s="6"/>
      <c r="I884" s="23"/>
      <c r="J884" s="24"/>
      <c r="K884" s="95"/>
      <c r="L884" s="6"/>
      <c r="M884" s="6"/>
    </row>
    <row r="885" spans="1:13" x14ac:dyDescent="0.2">
      <c r="A885" s="10"/>
      <c r="B885" s="10"/>
      <c r="D885" s="6"/>
      <c r="G885" s="10"/>
      <c r="H885" s="6"/>
      <c r="I885" s="23"/>
      <c r="J885" s="24"/>
      <c r="K885" s="95"/>
      <c r="L885" s="6"/>
      <c r="M885" s="6"/>
    </row>
    <row r="886" spans="1:13" x14ac:dyDescent="0.2">
      <c r="A886" s="10"/>
      <c r="B886" s="10"/>
      <c r="D886" s="6"/>
      <c r="G886" s="10"/>
      <c r="H886" s="6"/>
      <c r="I886" s="23"/>
      <c r="J886" s="24"/>
      <c r="K886" s="95"/>
      <c r="L886" s="6"/>
      <c r="M886" s="6"/>
    </row>
    <row r="887" spans="1:13" x14ac:dyDescent="0.2">
      <c r="A887" s="10"/>
      <c r="B887" s="10"/>
      <c r="D887" s="6"/>
      <c r="G887" s="10"/>
      <c r="H887" s="6"/>
      <c r="I887" s="23"/>
      <c r="J887" s="24"/>
      <c r="K887" s="95"/>
      <c r="L887" s="6"/>
      <c r="M887" s="6"/>
    </row>
    <row r="888" spans="1:13" x14ac:dyDescent="0.2">
      <c r="A888" s="10"/>
      <c r="B888" s="10"/>
      <c r="D888" s="6"/>
      <c r="G888" s="10"/>
      <c r="H888" s="6"/>
      <c r="I888" s="23"/>
      <c r="J888" s="24"/>
      <c r="K888" s="95"/>
      <c r="L888" s="6"/>
      <c r="M888" s="6"/>
    </row>
    <row r="889" spans="1:13" x14ac:dyDescent="0.2">
      <c r="A889" s="10"/>
      <c r="B889" s="10"/>
      <c r="D889" s="6"/>
      <c r="G889" s="10"/>
      <c r="H889" s="6"/>
      <c r="I889" s="23"/>
      <c r="J889" s="24"/>
      <c r="K889" s="95"/>
      <c r="L889" s="6"/>
      <c r="M889" s="6"/>
    </row>
    <row r="890" spans="1:13" x14ac:dyDescent="0.2">
      <c r="A890" s="10"/>
      <c r="B890" s="10"/>
      <c r="D890" s="6"/>
      <c r="G890" s="10"/>
      <c r="H890" s="6"/>
      <c r="I890" s="23"/>
      <c r="J890" s="24"/>
      <c r="K890" s="95"/>
      <c r="L890" s="6"/>
      <c r="M890" s="6"/>
    </row>
    <row r="891" spans="1:13" x14ac:dyDescent="0.2">
      <c r="A891" s="10"/>
      <c r="B891" s="10"/>
      <c r="D891" s="6"/>
      <c r="G891" s="10"/>
      <c r="H891" s="6"/>
      <c r="I891" s="23"/>
      <c r="J891" s="24"/>
      <c r="K891" s="95"/>
      <c r="L891" s="6"/>
      <c r="M891" s="6"/>
    </row>
    <row r="892" spans="1:13" x14ac:dyDescent="0.2">
      <c r="A892" s="10"/>
      <c r="B892" s="10"/>
      <c r="D892" s="6"/>
      <c r="G892" s="10"/>
      <c r="H892" s="6"/>
      <c r="I892" s="23"/>
      <c r="J892" s="24"/>
      <c r="K892" s="95"/>
      <c r="L892" s="6"/>
      <c r="M892" s="6"/>
    </row>
    <row r="893" spans="1:13" x14ac:dyDescent="0.2">
      <c r="A893" s="10"/>
      <c r="B893" s="10"/>
      <c r="D893" s="6"/>
      <c r="G893" s="10"/>
      <c r="H893" s="6"/>
      <c r="I893" s="23"/>
      <c r="J893" s="24"/>
      <c r="K893" s="95"/>
      <c r="L893" s="6"/>
      <c r="M893" s="6"/>
    </row>
    <row r="894" spans="1:13" x14ac:dyDescent="0.2">
      <c r="A894" s="10"/>
      <c r="B894" s="10"/>
      <c r="D894" s="6"/>
      <c r="G894" s="10"/>
      <c r="H894" s="6"/>
      <c r="I894" s="23"/>
      <c r="J894" s="24"/>
      <c r="K894" s="95"/>
      <c r="L894" s="6"/>
      <c r="M894" s="6"/>
    </row>
    <row r="895" spans="1:13" x14ac:dyDescent="0.2">
      <c r="A895" s="10"/>
      <c r="B895" s="10"/>
      <c r="D895" s="6"/>
      <c r="G895" s="10"/>
      <c r="H895" s="6"/>
      <c r="I895" s="23"/>
      <c r="J895" s="24"/>
      <c r="K895" s="95"/>
      <c r="L895" s="6"/>
      <c r="M895" s="6"/>
    </row>
    <row r="896" spans="1:13" x14ac:dyDescent="0.2">
      <c r="A896" s="10"/>
      <c r="B896" s="10"/>
      <c r="D896" s="6"/>
      <c r="G896" s="10"/>
      <c r="H896" s="6"/>
      <c r="I896" s="23"/>
      <c r="J896" s="24"/>
      <c r="K896" s="95"/>
      <c r="L896" s="6"/>
      <c r="M896" s="6"/>
    </row>
    <row r="897" spans="1:13" x14ac:dyDescent="0.2">
      <c r="A897" s="10"/>
      <c r="B897" s="10"/>
      <c r="D897" s="6"/>
      <c r="G897" s="10"/>
      <c r="H897" s="6"/>
      <c r="I897" s="23"/>
      <c r="J897" s="24"/>
      <c r="K897" s="95"/>
      <c r="L897" s="6"/>
      <c r="M897" s="6"/>
    </row>
    <row r="898" spans="1:13" x14ac:dyDescent="0.2">
      <c r="A898" s="10"/>
      <c r="B898" s="10"/>
      <c r="D898" s="6"/>
      <c r="G898" s="10"/>
      <c r="H898" s="6"/>
      <c r="I898" s="23"/>
      <c r="J898" s="24"/>
      <c r="K898" s="95"/>
      <c r="L898" s="6"/>
      <c r="M898" s="6"/>
    </row>
    <row r="899" spans="1:13" x14ac:dyDescent="0.2">
      <c r="A899" s="10"/>
      <c r="B899" s="10"/>
      <c r="D899" s="6"/>
      <c r="G899" s="10"/>
      <c r="H899" s="6"/>
      <c r="I899" s="23"/>
      <c r="J899" s="24"/>
      <c r="K899" s="95"/>
      <c r="L899" s="6"/>
      <c r="M899" s="6"/>
    </row>
    <row r="900" spans="1:13" x14ac:dyDescent="0.2">
      <c r="A900" s="10"/>
      <c r="B900" s="10"/>
      <c r="D900" s="6"/>
      <c r="G900" s="10"/>
      <c r="H900" s="6"/>
      <c r="I900" s="23"/>
      <c r="J900" s="24"/>
      <c r="K900" s="95"/>
      <c r="L900" s="6"/>
      <c r="M900" s="6"/>
    </row>
    <row r="901" spans="1:13" x14ac:dyDescent="0.2">
      <c r="A901" s="10"/>
      <c r="B901" s="10"/>
      <c r="D901" s="6"/>
      <c r="G901" s="10"/>
      <c r="H901" s="6"/>
      <c r="I901" s="23"/>
      <c r="J901" s="24"/>
      <c r="K901" s="95"/>
      <c r="L901" s="6"/>
      <c r="M901" s="6"/>
    </row>
    <row r="902" spans="1:13" x14ac:dyDescent="0.2">
      <c r="A902" s="10"/>
      <c r="B902" s="10"/>
      <c r="D902" s="6"/>
      <c r="G902" s="10"/>
      <c r="H902" s="6"/>
      <c r="I902" s="23"/>
      <c r="J902" s="24"/>
      <c r="K902" s="95"/>
      <c r="L902" s="6"/>
      <c r="M902" s="6"/>
    </row>
    <row r="903" spans="1:13" x14ac:dyDescent="0.2">
      <c r="A903" s="10"/>
      <c r="B903" s="10"/>
      <c r="D903" s="6"/>
      <c r="G903" s="10"/>
      <c r="H903" s="6"/>
      <c r="I903" s="23"/>
      <c r="J903" s="24"/>
      <c r="K903" s="95"/>
      <c r="L903" s="6"/>
      <c r="M903" s="6"/>
    </row>
    <row r="904" spans="1:13" x14ac:dyDescent="0.2">
      <c r="A904" s="10"/>
      <c r="B904" s="10"/>
      <c r="D904" s="6"/>
      <c r="G904" s="10"/>
      <c r="H904" s="6"/>
      <c r="I904" s="23"/>
      <c r="J904" s="24"/>
      <c r="K904" s="95"/>
      <c r="L904" s="6"/>
      <c r="M904" s="6"/>
    </row>
    <row r="905" spans="1:13" x14ac:dyDescent="0.2">
      <c r="A905" s="10"/>
      <c r="B905" s="10"/>
      <c r="D905" s="6"/>
      <c r="G905" s="10"/>
      <c r="H905" s="6"/>
      <c r="I905" s="23"/>
      <c r="J905" s="24"/>
      <c r="K905" s="95"/>
      <c r="L905" s="6"/>
      <c r="M905" s="6"/>
    </row>
    <row r="906" spans="1:13" x14ac:dyDescent="0.2">
      <c r="A906" s="10"/>
      <c r="B906" s="10"/>
      <c r="D906" s="6"/>
      <c r="G906" s="10"/>
      <c r="H906" s="6"/>
      <c r="I906" s="23"/>
      <c r="J906" s="24"/>
      <c r="K906" s="95"/>
      <c r="L906" s="6"/>
      <c r="M906" s="6"/>
    </row>
    <row r="907" spans="1:13" x14ac:dyDescent="0.2">
      <c r="A907" s="10"/>
      <c r="B907" s="10"/>
      <c r="D907" s="6"/>
      <c r="G907" s="10"/>
      <c r="H907" s="6"/>
      <c r="I907" s="23"/>
      <c r="J907" s="24"/>
      <c r="K907" s="95"/>
      <c r="L907" s="6"/>
      <c r="M907" s="6"/>
    </row>
    <row r="908" spans="1:13" x14ac:dyDescent="0.2">
      <c r="A908" s="10"/>
      <c r="B908" s="10"/>
      <c r="D908" s="6"/>
      <c r="G908" s="10"/>
      <c r="H908" s="6"/>
      <c r="I908" s="23"/>
      <c r="J908" s="24"/>
      <c r="K908" s="95"/>
      <c r="L908" s="6"/>
      <c r="M908" s="6"/>
    </row>
    <row r="909" spans="1:13" x14ac:dyDescent="0.2">
      <c r="A909" s="10"/>
      <c r="B909" s="10"/>
      <c r="D909" s="6"/>
      <c r="G909" s="10"/>
      <c r="H909" s="6"/>
      <c r="I909" s="23"/>
      <c r="J909" s="24"/>
      <c r="K909" s="95"/>
      <c r="L909" s="6"/>
      <c r="M909" s="6"/>
    </row>
    <row r="910" spans="1:13" x14ac:dyDescent="0.2">
      <c r="A910" s="10"/>
      <c r="B910" s="10"/>
      <c r="D910" s="6"/>
      <c r="G910" s="10"/>
      <c r="H910" s="6"/>
      <c r="I910" s="23"/>
      <c r="J910" s="24"/>
      <c r="K910" s="95"/>
      <c r="L910" s="6"/>
      <c r="M910" s="6"/>
    </row>
    <row r="911" spans="1:13" x14ac:dyDescent="0.2">
      <c r="A911" s="10"/>
      <c r="B911" s="10"/>
      <c r="D911" s="6"/>
      <c r="G911" s="10"/>
      <c r="H911" s="6"/>
      <c r="I911" s="23"/>
      <c r="J911" s="24"/>
      <c r="K911" s="95"/>
      <c r="L911" s="6"/>
      <c r="M911" s="6"/>
    </row>
    <row r="912" spans="1:13" x14ac:dyDescent="0.2">
      <c r="A912" s="10"/>
      <c r="B912" s="10"/>
      <c r="D912" s="6"/>
      <c r="G912" s="10"/>
      <c r="H912" s="6"/>
      <c r="I912" s="23"/>
      <c r="J912" s="24"/>
      <c r="K912" s="95"/>
      <c r="L912" s="6"/>
      <c r="M912" s="6"/>
    </row>
    <row r="913" spans="1:13" x14ac:dyDescent="0.2">
      <c r="A913" s="10"/>
      <c r="B913" s="10"/>
      <c r="D913" s="6"/>
      <c r="G913" s="10"/>
      <c r="H913" s="6"/>
      <c r="I913" s="23"/>
      <c r="J913" s="24"/>
      <c r="K913" s="95"/>
      <c r="L913" s="6"/>
      <c r="M913" s="6"/>
    </row>
    <row r="914" spans="1:13" x14ac:dyDescent="0.2">
      <c r="A914" s="10"/>
      <c r="B914" s="10"/>
      <c r="D914" s="6"/>
      <c r="G914" s="10"/>
      <c r="H914" s="6"/>
      <c r="I914" s="23"/>
      <c r="J914" s="24"/>
      <c r="K914" s="95"/>
      <c r="L914" s="6"/>
      <c r="M914" s="6"/>
    </row>
    <row r="915" spans="1:13" x14ac:dyDescent="0.2">
      <c r="A915" s="10"/>
      <c r="B915" s="10"/>
      <c r="D915" s="6"/>
      <c r="G915" s="10"/>
      <c r="H915" s="6"/>
      <c r="I915" s="23"/>
      <c r="J915" s="24"/>
      <c r="K915" s="95"/>
      <c r="L915" s="6"/>
      <c r="M915" s="6"/>
    </row>
    <row r="916" spans="1:13" x14ac:dyDescent="0.2">
      <c r="A916" s="10"/>
      <c r="B916" s="10"/>
      <c r="D916" s="6"/>
      <c r="G916" s="10"/>
      <c r="H916" s="6"/>
      <c r="I916" s="23"/>
      <c r="J916" s="24"/>
      <c r="K916" s="95"/>
      <c r="L916" s="6"/>
      <c r="M916" s="6"/>
    </row>
    <row r="917" spans="1:13" x14ac:dyDescent="0.2">
      <c r="A917" s="10"/>
      <c r="B917" s="10"/>
      <c r="D917" s="6"/>
      <c r="G917" s="10"/>
      <c r="H917" s="6"/>
      <c r="I917" s="23"/>
      <c r="J917" s="24"/>
      <c r="K917" s="95"/>
      <c r="L917" s="6"/>
      <c r="M917" s="6"/>
    </row>
    <row r="918" spans="1:13" x14ac:dyDescent="0.2">
      <c r="A918" s="10"/>
      <c r="B918" s="10"/>
      <c r="D918" s="6"/>
      <c r="G918" s="10"/>
      <c r="H918" s="6"/>
      <c r="I918" s="23"/>
      <c r="J918" s="24"/>
      <c r="K918" s="95"/>
      <c r="L918" s="6"/>
      <c r="M918" s="6"/>
    </row>
    <row r="919" spans="1:13" x14ac:dyDescent="0.2">
      <c r="A919" s="10"/>
      <c r="B919" s="10"/>
      <c r="D919" s="6"/>
      <c r="G919" s="10"/>
      <c r="H919" s="6"/>
      <c r="I919" s="23"/>
      <c r="J919" s="24"/>
      <c r="K919" s="95"/>
      <c r="L919" s="6"/>
      <c r="M919" s="6"/>
    </row>
    <row r="920" spans="1:13" x14ac:dyDescent="0.2">
      <c r="A920" s="10"/>
      <c r="B920" s="10"/>
      <c r="D920" s="6"/>
      <c r="G920" s="10"/>
      <c r="H920" s="6"/>
      <c r="I920" s="23"/>
      <c r="J920" s="24"/>
      <c r="K920" s="95"/>
      <c r="L920" s="6"/>
      <c r="M920" s="6"/>
    </row>
    <row r="921" spans="1:13" x14ac:dyDescent="0.2">
      <c r="A921" s="10"/>
      <c r="B921" s="10"/>
      <c r="D921" s="6"/>
      <c r="G921" s="10"/>
      <c r="H921" s="6"/>
      <c r="I921" s="23"/>
      <c r="J921" s="24"/>
      <c r="K921" s="95"/>
      <c r="L921" s="6"/>
      <c r="M921" s="6"/>
    </row>
    <row r="922" spans="1:13" x14ac:dyDescent="0.2">
      <c r="A922" s="10"/>
      <c r="B922" s="10"/>
      <c r="D922" s="6"/>
      <c r="G922" s="10"/>
      <c r="H922" s="6"/>
      <c r="I922" s="23"/>
      <c r="J922" s="24"/>
      <c r="K922" s="95"/>
      <c r="L922" s="6"/>
      <c r="M922" s="6"/>
    </row>
    <row r="923" spans="1:13" x14ac:dyDescent="0.2">
      <c r="A923" s="10"/>
      <c r="B923" s="10"/>
      <c r="D923" s="6"/>
      <c r="G923" s="10"/>
      <c r="H923" s="6"/>
      <c r="I923" s="23"/>
      <c r="J923" s="24"/>
      <c r="K923" s="95"/>
      <c r="L923" s="6"/>
      <c r="M923" s="6"/>
    </row>
    <row r="924" spans="1:13" x14ac:dyDescent="0.2">
      <c r="A924" s="10"/>
      <c r="B924" s="10"/>
      <c r="D924" s="6"/>
      <c r="G924" s="10"/>
      <c r="H924" s="6"/>
      <c r="I924" s="23"/>
      <c r="J924" s="24"/>
      <c r="K924" s="95"/>
      <c r="L924" s="6"/>
      <c r="M924" s="6"/>
    </row>
    <row r="925" spans="1:13" x14ac:dyDescent="0.2">
      <c r="A925" s="10"/>
      <c r="B925" s="10"/>
      <c r="D925" s="6"/>
      <c r="G925" s="10"/>
      <c r="H925" s="6"/>
      <c r="I925" s="23"/>
      <c r="J925" s="24"/>
      <c r="K925" s="95"/>
      <c r="L925" s="6"/>
      <c r="M925" s="6"/>
    </row>
    <row r="926" spans="1:13" x14ac:dyDescent="0.2">
      <c r="A926" s="10"/>
      <c r="B926" s="10"/>
      <c r="D926" s="6"/>
      <c r="G926" s="10"/>
      <c r="H926" s="6"/>
      <c r="I926" s="23"/>
      <c r="J926" s="24"/>
      <c r="K926" s="95"/>
      <c r="L926" s="6"/>
      <c r="M926" s="6"/>
    </row>
    <row r="927" spans="1:13" x14ac:dyDescent="0.2">
      <c r="A927" s="10"/>
      <c r="B927" s="10"/>
      <c r="D927" s="6"/>
      <c r="G927" s="10"/>
      <c r="H927" s="6"/>
      <c r="I927" s="23"/>
      <c r="J927" s="24"/>
      <c r="K927" s="95"/>
      <c r="L927" s="6"/>
      <c r="M927" s="6"/>
    </row>
    <row r="928" spans="1:13" x14ac:dyDescent="0.2">
      <c r="A928" s="10"/>
      <c r="B928" s="10"/>
      <c r="D928" s="6"/>
      <c r="G928" s="10"/>
      <c r="H928" s="6"/>
      <c r="I928" s="23"/>
      <c r="J928" s="24"/>
      <c r="K928" s="95"/>
      <c r="L928" s="6"/>
      <c r="M928" s="6"/>
    </row>
    <row r="929" spans="1:13" x14ac:dyDescent="0.2">
      <c r="A929" s="10"/>
      <c r="B929" s="10"/>
      <c r="D929" s="6"/>
      <c r="G929" s="10"/>
      <c r="H929" s="6"/>
      <c r="I929" s="23"/>
      <c r="J929" s="24"/>
      <c r="K929" s="95"/>
      <c r="L929" s="6"/>
      <c r="M929" s="6"/>
    </row>
    <row r="930" spans="1:13" x14ac:dyDescent="0.2">
      <c r="A930" s="10"/>
      <c r="B930" s="10"/>
      <c r="D930" s="6"/>
      <c r="G930" s="10"/>
      <c r="H930" s="6"/>
      <c r="I930" s="23"/>
      <c r="J930" s="24"/>
      <c r="K930" s="95"/>
      <c r="L930" s="6"/>
      <c r="M930" s="6"/>
    </row>
    <row r="931" spans="1:13" x14ac:dyDescent="0.2">
      <c r="A931" s="10"/>
      <c r="B931" s="10"/>
      <c r="D931" s="6"/>
      <c r="G931" s="10"/>
      <c r="H931" s="6"/>
      <c r="I931" s="23"/>
      <c r="J931" s="24"/>
      <c r="K931" s="95"/>
      <c r="L931" s="6"/>
      <c r="M931" s="6"/>
    </row>
    <row r="932" spans="1:13" x14ac:dyDescent="0.2">
      <c r="A932" s="10"/>
      <c r="B932" s="10"/>
      <c r="D932" s="6"/>
      <c r="G932" s="10"/>
      <c r="H932" s="6"/>
      <c r="I932" s="23"/>
      <c r="J932" s="24"/>
      <c r="K932" s="95"/>
      <c r="L932" s="6"/>
      <c r="M932" s="6"/>
    </row>
    <row r="933" spans="1:13" x14ac:dyDescent="0.2">
      <c r="A933" s="10"/>
      <c r="B933" s="10"/>
      <c r="D933" s="6"/>
      <c r="G933" s="10"/>
      <c r="H933" s="6"/>
      <c r="I933" s="23"/>
      <c r="J933" s="24"/>
      <c r="K933" s="95"/>
      <c r="L933" s="6"/>
      <c r="M933" s="6"/>
    </row>
    <row r="934" spans="1:13" x14ac:dyDescent="0.2">
      <c r="A934" s="10"/>
      <c r="B934" s="10"/>
      <c r="D934" s="6"/>
      <c r="G934" s="10"/>
      <c r="H934" s="6"/>
      <c r="I934" s="23"/>
      <c r="J934" s="24"/>
      <c r="K934" s="95"/>
      <c r="L934" s="6"/>
      <c r="M934" s="6"/>
    </row>
    <row r="935" spans="1:13" x14ac:dyDescent="0.2">
      <c r="A935" s="10"/>
      <c r="B935" s="10"/>
      <c r="D935" s="6"/>
      <c r="G935" s="10"/>
      <c r="H935" s="6"/>
      <c r="I935" s="23"/>
      <c r="J935" s="24"/>
      <c r="K935" s="95"/>
      <c r="L935" s="6"/>
      <c r="M935" s="6"/>
    </row>
    <row r="936" spans="1:13" x14ac:dyDescent="0.2">
      <c r="A936" s="10"/>
      <c r="B936" s="10"/>
      <c r="D936" s="6"/>
      <c r="G936" s="10"/>
      <c r="H936" s="6"/>
      <c r="I936" s="23"/>
      <c r="J936" s="24"/>
      <c r="K936" s="95"/>
      <c r="L936" s="6"/>
      <c r="M936" s="6"/>
    </row>
    <row r="937" spans="1:13" x14ac:dyDescent="0.2">
      <c r="A937" s="10"/>
      <c r="B937" s="10"/>
      <c r="D937" s="6"/>
      <c r="G937" s="10"/>
      <c r="H937" s="6"/>
      <c r="I937" s="23"/>
      <c r="J937" s="24"/>
      <c r="K937" s="95"/>
      <c r="L937" s="6"/>
      <c r="M937" s="6"/>
    </row>
    <row r="938" spans="1:13" x14ac:dyDescent="0.2">
      <c r="A938" s="10"/>
      <c r="B938" s="10"/>
      <c r="D938" s="6"/>
      <c r="G938" s="10"/>
      <c r="H938" s="6"/>
      <c r="I938" s="23"/>
      <c r="J938" s="24"/>
      <c r="K938" s="95"/>
      <c r="L938" s="6"/>
      <c r="M938" s="6"/>
    </row>
    <row r="939" spans="1:13" x14ac:dyDescent="0.2">
      <c r="A939" s="10"/>
      <c r="B939" s="10"/>
      <c r="D939" s="6"/>
      <c r="G939" s="10"/>
      <c r="H939" s="6"/>
      <c r="I939" s="23"/>
      <c r="J939" s="24"/>
      <c r="K939" s="95"/>
      <c r="L939" s="6"/>
      <c r="M939" s="6"/>
    </row>
    <row r="940" spans="1:13" x14ac:dyDescent="0.2">
      <c r="A940" s="10"/>
      <c r="B940" s="10"/>
      <c r="D940" s="6"/>
      <c r="G940" s="10"/>
      <c r="H940" s="6"/>
      <c r="I940" s="23"/>
      <c r="J940" s="24"/>
      <c r="K940" s="95"/>
      <c r="L940" s="6"/>
      <c r="M940" s="6"/>
    </row>
    <row r="941" spans="1:13" x14ac:dyDescent="0.2">
      <c r="A941" s="10"/>
      <c r="B941" s="10"/>
      <c r="D941" s="6"/>
      <c r="G941" s="10"/>
      <c r="H941" s="6"/>
      <c r="I941" s="23"/>
      <c r="J941" s="24"/>
      <c r="K941" s="95"/>
      <c r="L941" s="6"/>
      <c r="M941" s="6"/>
    </row>
    <row r="942" spans="1:13" x14ac:dyDescent="0.2">
      <c r="A942" s="10"/>
      <c r="B942" s="10"/>
      <c r="D942" s="6"/>
      <c r="G942" s="10"/>
      <c r="H942" s="6"/>
      <c r="I942" s="23"/>
      <c r="J942" s="24"/>
      <c r="K942" s="95"/>
      <c r="L942" s="6"/>
      <c r="M942" s="6"/>
    </row>
    <row r="943" spans="1:13" x14ac:dyDescent="0.2">
      <c r="A943" s="10"/>
      <c r="B943" s="10"/>
      <c r="D943" s="6"/>
      <c r="G943" s="10"/>
      <c r="H943" s="6"/>
      <c r="I943" s="23"/>
      <c r="J943" s="24"/>
      <c r="K943" s="95"/>
      <c r="L943" s="6"/>
      <c r="M943" s="6"/>
    </row>
    <row r="944" spans="1:13" x14ac:dyDescent="0.2">
      <c r="A944" s="10"/>
      <c r="B944" s="10"/>
      <c r="D944" s="6"/>
      <c r="G944" s="10"/>
      <c r="H944" s="6"/>
      <c r="I944" s="23"/>
      <c r="J944" s="24"/>
      <c r="K944" s="95"/>
      <c r="L944" s="6"/>
      <c r="M944" s="6"/>
    </row>
    <row r="945" spans="1:13" x14ac:dyDescent="0.2">
      <c r="A945" s="10"/>
      <c r="B945" s="10"/>
      <c r="D945" s="6"/>
      <c r="G945" s="10"/>
      <c r="H945" s="6"/>
      <c r="I945" s="23"/>
      <c r="J945" s="24"/>
      <c r="K945" s="95"/>
      <c r="L945" s="6"/>
      <c r="M945" s="6"/>
    </row>
    <row r="946" spans="1:13" x14ac:dyDescent="0.2">
      <c r="A946" s="10"/>
      <c r="B946" s="10"/>
      <c r="D946" s="6"/>
      <c r="G946" s="10"/>
      <c r="H946" s="6"/>
      <c r="I946" s="23"/>
      <c r="J946" s="24"/>
      <c r="K946" s="95"/>
      <c r="L946" s="6"/>
      <c r="M946" s="6"/>
    </row>
    <row r="947" spans="1:13" x14ac:dyDescent="0.2">
      <c r="A947" s="10"/>
      <c r="B947" s="10"/>
      <c r="D947" s="6"/>
      <c r="G947" s="10"/>
      <c r="H947" s="6"/>
      <c r="I947" s="23"/>
      <c r="J947" s="24"/>
      <c r="K947" s="95"/>
      <c r="L947" s="6"/>
      <c r="M947" s="6"/>
    </row>
    <row r="948" spans="1:13" x14ac:dyDescent="0.2">
      <c r="A948" s="10"/>
      <c r="B948" s="10"/>
      <c r="D948" s="6"/>
      <c r="G948" s="10"/>
      <c r="H948" s="6"/>
      <c r="I948" s="23"/>
      <c r="J948" s="24"/>
      <c r="K948" s="95"/>
      <c r="L948" s="6"/>
      <c r="M948" s="6"/>
    </row>
    <row r="949" spans="1:13" x14ac:dyDescent="0.2">
      <c r="A949" s="10"/>
      <c r="B949" s="10"/>
      <c r="D949" s="6"/>
      <c r="G949" s="10"/>
      <c r="H949" s="6"/>
      <c r="I949" s="23"/>
      <c r="J949" s="24"/>
      <c r="K949" s="95"/>
      <c r="L949" s="6"/>
      <c r="M949" s="6"/>
    </row>
    <row r="950" spans="1:13" x14ac:dyDescent="0.2">
      <c r="A950" s="10"/>
      <c r="B950" s="10"/>
      <c r="D950" s="6"/>
      <c r="G950" s="10"/>
      <c r="H950" s="6"/>
      <c r="I950" s="23"/>
      <c r="J950" s="24"/>
      <c r="K950" s="95"/>
      <c r="L950" s="6"/>
      <c r="M950" s="6"/>
    </row>
    <row r="951" spans="1:13" x14ac:dyDescent="0.2">
      <c r="A951" s="10"/>
      <c r="B951" s="10"/>
      <c r="D951" s="6"/>
      <c r="G951" s="10"/>
      <c r="H951" s="6"/>
      <c r="I951" s="23"/>
      <c r="J951" s="24"/>
      <c r="K951" s="95"/>
      <c r="L951" s="6"/>
      <c r="M951" s="6"/>
    </row>
    <row r="952" spans="1:13" x14ac:dyDescent="0.2">
      <c r="A952" s="10"/>
      <c r="B952" s="10"/>
      <c r="D952" s="6"/>
      <c r="G952" s="10"/>
      <c r="H952" s="6"/>
      <c r="I952" s="23"/>
      <c r="J952" s="24"/>
      <c r="K952" s="95"/>
      <c r="L952" s="6"/>
      <c r="M952" s="6"/>
    </row>
    <row r="953" spans="1:13" x14ac:dyDescent="0.2">
      <c r="A953" s="10"/>
      <c r="B953" s="10"/>
      <c r="D953" s="6"/>
      <c r="G953" s="10"/>
      <c r="H953" s="6"/>
      <c r="I953" s="23"/>
      <c r="J953" s="24"/>
      <c r="K953" s="95"/>
      <c r="L953" s="6"/>
      <c r="M953" s="6"/>
    </row>
    <row r="954" spans="1:13" x14ac:dyDescent="0.2">
      <c r="A954" s="10"/>
      <c r="B954" s="10"/>
      <c r="D954" s="6"/>
      <c r="G954" s="10"/>
      <c r="H954" s="6"/>
      <c r="I954" s="23"/>
      <c r="J954" s="24"/>
      <c r="K954" s="95"/>
      <c r="L954" s="6"/>
      <c r="M954" s="6"/>
    </row>
    <row r="955" spans="1:13" x14ac:dyDescent="0.2">
      <c r="A955" s="10"/>
      <c r="B955" s="10"/>
      <c r="D955" s="6"/>
      <c r="G955" s="10"/>
      <c r="H955" s="6"/>
      <c r="I955" s="23"/>
      <c r="J955" s="24"/>
      <c r="K955" s="95"/>
      <c r="L955" s="6"/>
      <c r="M955" s="6"/>
    </row>
    <row r="956" spans="1:13" x14ac:dyDescent="0.2">
      <c r="A956" s="10"/>
      <c r="B956" s="10"/>
      <c r="D956" s="6"/>
      <c r="G956" s="10"/>
      <c r="H956" s="6"/>
      <c r="I956" s="23"/>
      <c r="J956" s="24"/>
      <c r="K956" s="95"/>
      <c r="L956" s="6"/>
      <c r="M956" s="6"/>
    </row>
    <row r="957" spans="1:13" x14ac:dyDescent="0.2">
      <c r="A957" s="10"/>
      <c r="B957" s="10"/>
      <c r="D957" s="6"/>
      <c r="G957" s="10"/>
      <c r="H957" s="6"/>
      <c r="I957" s="23"/>
      <c r="J957" s="24"/>
      <c r="K957" s="95"/>
      <c r="L957" s="6"/>
      <c r="M957" s="6"/>
    </row>
    <row r="958" spans="1:13" x14ac:dyDescent="0.2">
      <c r="A958" s="10"/>
      <c r="B958" s="10"/>
      <c r="D958" s="6"/>
      <c r="G958" s="10"/>
      <c r="H958" s="6"/>
      <c r="I958" s="23"/>
      <c r="J958" s="24"/>
      <c r="K958" s="95"/>
      <c r="L958" s="6"/>
      <c r="M958" s="6"/>
    </row>
    <row r="959" spans="1:13" x14ac:dyDescent="0.2">
      <c r="A959" s="10"/>
      <c r="B959" s="10"/>
      <c r="D959" s="6"/>
      <c r="G959" s="10"/>
      <c r="H959" s="6"/>
      <c r="I959" s="23"/>
      <c r="J959" s="24"/>
      <c r="K959" s="95"/>
      <c r="L959" s="6"/>
      <c r="M959" s="6"/>
    </row>
    <row r="960" spans="1:13" x14ac:dyDescent="0.2">
      <c r="A960" s="10"/>
      <c r="B960" s="10"/>
      <c r="D960" s="6"/>
      <c r="G960" s="10"/>
      <c r="H960" s="6"/>
      <c r="I960" s="23"/>
      <c r="J960" s="24"/>
      <c r="K960" s="95"/>
      <c r="L960" s="6"/>
      <c r="M960" s="6"/>
    </row>
    <row r="961" spans="1:13" x14ac:dyDescent="0.2">
      <c r="A961" s="10"/>
      <c r="B961" s="10"/>
      <c r="D961" s="6"/>
      <c r="G961" s="10"/>
      <c r="H961" s="6"/>
      <c r="I961" s="23"/>
      <c r="J961" s="24"/>
      <c r="K961" s="95"/>
      <c r="L961" s="6"/>
      <c r="M961" s="6"/>
    </row>
    <row r="962" spans="1:13" x14ac:dyDescent="0.2">
      <c r="A962" s="10"/>
      <c r="B962" s="10"/>
      <c r="D962" s="6"/>
      <c r="G962" s="10"/>
      <c r="H962" s="6"/>
      <c r="I962" s="23"/>
      <c r="J962" s="24"/>
      <c r="K962" s="95"/>
      <c r="L962" s="6"/>
      <c r="M962" s="6"/>
    </row>
    <row r="963" spans="1:13" x14ac:dyDescent="0.2">
      <c r="A963" s="10"/>
      <c r="B963" s="10"/>
      <c r="D963" s="6"/>
      <c r="G963" s="10"/>
      <c r="H963" s="6"/>
      <c r="I963" s="23"/>
      <c r="J963" s="24"/>
      <c r="K963" s="95"/>
      <c r="L963" s="6"/>
      <c r="M963" s="6"/>
    </row>
    <row r="964" spans="1:13" x14ac:dyDescent="0.2">
      <c r="A964" s="10"/>
      <c r="B964" s="10"/>
      <c r="D964" s="6"/>
      <c r="G964" s="10"/>
      <c r="H964" s="6"/>
      <c r="I964" s="23"/>
      <c r="J964" s="24"/>
      <c r="K964" s="95"/>
      <c r="L964" s="6"/>
      <c r="M964" s="6"/>
    </row>
    <row r="965" spans="1:13" x14ac:dyDescent="0.2">
      <c r="A965" s="10"/>
      <c r="B965" s="10"/>
      <c r="D965" s="6"/>
      <c r="G965" s="10"/>
      <c r="H965" s="6"/>
      <c r="I965" s="23"/>
      <c r="J965" s="24"/>
      <c r="K965" s="95"/>
      <c r="L965" s="6"/>
      <c r="M965" s="6"/>
    </row>
    <row r="966" spans="1:13" x14ac:dyDescent="0.2">
      <c r="A966" s="10"/>
      <c r="B966" s="10"/>
      <c r="D966" s="6"/>
      <c r="G966" s="10"/>
      <c r="H966" s="6"/>
      <c r="I966" s="23"/>
      <c r="J966" s="24"/>
      <c r="K966" s="95"/>
      <c r="L966" s="6"/>
      <c r="M966" s="6"/>
    </row>
    <row r="967" spans="1:13" x14ac:dyDescent="0.2">
      <c r="A967" s="10"/>
      <c r="B967" s="10"/>
      <c r="D967" s="6"/>
      <c r="G967" s="10"/>
      <c r="H967" s="6"/>
      <c r="I967" s="23"/>
      <c r="J967" s="24"/>
      <c r="K967" s="95"/>
      <c r="L967" s="6"/>
      <c r="M967" s="6"/>
    </row>
    <row r="968" spans="1:13" x14ac:dyDescent="0.2">
      <c r="A968" s="10"/>
      <c r="B968" s="10"/>
      <c r="D968" s="6"/>
      <c r="G968" s="10"/>
      <c r="H968" s="6"/>
      <c r="I968" s="23"/>
      <c r="J968" s="24"/>
      <c r="K968" s="95"/>
      <c r="L968" s="6"/>
      <c r="M968" s="6"/>
    </row>
    <row r="969" spans="1:13" x14ac:dyDescent="0.2">
      <c r="A969" s="10"/>
      <c r="B969" s="10"/>
      <c r="D969" s="6"/>
      <c r="G969" s="10"/>
      <c r="H969" s="6"/>
      <c r="I969" s="23"/>
      <c r="J969" s="24"/>
      <c r="K969" s="95"/>
      <c r="L969" s="6"/>
      <c r="M969" s="6"/>
    </row>
    <row r="970" spans="1:13" x14ac:dyDescent="0.2">
      <c r="A970" s="10"/>
      <c r="B970" s="10"/>
      <c r="D970" s="6"/>
      <c r="G970" s="10"/>
      <c r="H970" s="6"/>
      <c r="I970" s="23"/>
      <c r="J970" s="24"/>
      <c r="K970" s="95"/>
      <c r="L970" s="6"/>
      <c r="M970" s="6"/>
    </row>
    <row r="971" spans="1:13" x14ac:dyDescent="0.2">
      <c r="A971" s="10"/>
      <c r="B971" s="10"/>
      <c r="D971" s="6"/>
      <c r="G971" s="10"/>
      <c r="H971" s="6"/>
      <c r="I971" s="23"/>
      <c r="J971" s="24"/>
      <c r="K971" s="95"/>
      <c r="L971" s="6"/>
      <c r="M971" s="6"/>
    </row>
    <row r="972" spans="1:13" x14ac:dyDescent="0.2">
      <c r="A972" s="10"/>
      <c r="B972" s="10"/>
      <c r="D972" s="6"/>
      <c r="G972" s="10"/>
      <c r="H972" s="6"/>
      <c r="I972" s="23"/>
      <c r="J972" s="24"/>
      <c r="K972" s="95"/>
      <c r="L972" s="6"/>
      <c r="M972" s="6"/>
    </row>
    <row r="973" spans="1:13" x14ac:dyDescent="0.2">
      <c r="A973" s="10"/>
      <c r="B973" s="10"/>
      <c r="D973" s="6"/>
      <c r="G973" s="10"/>
      <c r="H973" s="6"/>
      <c r="I973" s="23"/>
      <c r="J973" s="24"/>
      <c r="K973" s="95"/>
      <c r="L973" s="6"/>
      <c r="M973" s="6"/>
    </row>
    <row r="974" spans="1:13" x14ac:dyDescent="0.2">
      <c r="A974" s="10"/>
      <c r="B974" s="10"/>
      <c r="D974" s="6"/>
      <c r="G974" s="10"/>
      <c r="H974" s="6"/>
      <c r="I974" s="23"/>
      <c r="J974" s="24"/>
      <c r="K974" s="95"/>
      <c r="L974" s="6"/>
      <c r="M974" s="6"/>
    </row>
    <row r="975" spans="1:13" x14ac:dyDescent="0.2">
      <c r="A975" s="10"/>
      <c r="B975" s="10"/>
      <c r="D975" s="6"/>
      <c r="G975" s="10"/>
      <c r="H975" s="6"/>
      <c r="I975" s="23"/>
      <c r="J975" s="24"/>
      <c r="K975" s="95"/>
      <c r="L975" s="6"/>
      <c r="M975" s="6"/>
    </row>
    <row r="976" spans="1:13" x14ac:dyDescent="0.2">
      <c r="A976" s="10"/>
      <c r="B976" s="10"/>
      <c r="D976" s="6"/>
      <c r="G976" s="10"/>
      <c r="H976" s="6"/>
      <c r="I976" s="23"/>
      <c r="J976" s="24"/>
      <c r="K976" s="95"/>
      <c r="L976" s="6"/>
      <c r="M976" s="6"/>
    </row>
    <row r="977" spans="1:13" x14ac:dyDescent="0.2">
      <c r="A977" s="10"/>
      <c r="B977" s="10"/>
      <c r="D977" s="6"/>
      <c r="G977" s="10"/>
      <c r="H977" s="6"/>
      <c r="I977" s="23"/>
      <c r="J977" s="24"/>
      <c r="K977" s="95"/>
      <c r="L977" s="6"/>
      <c r="M977" s="6"/>
    </row>
    <row r="978" spans="1:13" x14ac:dyDescent="0.2">
      <c r="A978" s="10"/>
      <c r="B978" s="10"/>
      <c r="D978" s="6"/>
      <c r="G978" s="10"/>
      <c r="H978" s="6"/>
      <c r="I978" s="23"/>
      <c r="J978" s="24"/>
      <c r="K978" s="95"/>
      <c r="L978" s="6"/>
      <c r="M978" s="6"/>
    </row>
    <row r="979" spans="1:13" x14ac:dyDescent="0.2">
      <c r="A979" s="10"/>
      <c r="B979" s="10"/>
      <c r="D979" s="6"/>
      <c r="G979" s="10"/>
      <c r="H979" s="6"/>
      <c r="I979" s="23"/>
      <c r="J979" s="24"/>
      <c r="K979" s="95"/>
      <c r="L979" s="6"/>
      <c r="M979" s="6"/>
    </row>
    <row r="980" spans="1:13" x14ac:dyDescent="0.2">
      <c r="A980" s="10"/>
      <c r="B980" s="10"/>
      <c r="D980" s="6"/>
      <c r="G980" s="10"/>
      <c r="H980" s="6"/>
      <c r="I980" s="23"/>
      <c r="J980" s="24"/>
      <c r="K980" s="95"/>
      <c r="L980" s="6"/>
      <c r="M980" s="6"/>
    </row>
    <row r="981" spans="1:13" x14ac:dyDescent="0.2">
      <c r="A981" s="10"/>
      <c r="B981" s="10"/>
      <c r="D981" s="6"/>
      <c r="G981" s="10"/>
      <c r="H981" s="6"/>
      <c r="I981" s="23"/>
      <c r="J981" s="24"/>
      <c r="K981" s="95"/>
      <c r="L981" s="6"/>
      <c r="M981" s="6"/>
    </row>
    <row r="982" spans="1:13" x14ac:dyDescent="0.2">
      <c r="A982" s="10"/>
      <c r="B982" s="10"/>
      <c r="D982" s="6"/>
      <c r="G982" s="10"/>
      <c r="H982" s="6"/>
      <c r="I982" s="23"/>
      <c r="J982" s="24"/>
      <c r="K982" s="95"/>
      <c r="L982" s="6"/>
      <c r="M982" s="6"/>
    </row>
    <row r="983" spans="1:13" x14ac:dyDescent="0.2">
      <c r="A983" s="10"/>
      <c r="B983" s="10"/>
      <c r="D983" s="6"/>
      <c r="G983" s="10"/>
      <c r="H983" s="6"/>
      <c r="I983" s="23"/>
      <c r="J983" s="24"/>
      <c r="K983" s="95"/>
      <c r="L983" s="6"/>
      <c r="M983" s="6"/>
    </row>
    <row r="984" spans="1:13" x14ac:dyDescent="0.2">
      <c r="A984" s="10"/>
      <c r="B984" s="10"/>
      <c r="D984" s="6"/>
      <c r="G984" s="10"/>
      <c r="H984" s="6"/>
      <c r="I984" s="23"/>
      <c r="J984" s="24"/>
      <c r="K984" s="95"/>
      <c r="L984" s="6"/>
      <c r="M984" s="6"/>
    </row>
    <row r="985" spans="1:13" x14ac:dyDescent="0.2">
      <c r="A985" s="10"/>
      <c r="B985" s="10"/>
      <c r="D985" s="6"/>
      <c r="G985" s="10"/>
      <c r="H985" s="6"/>
      <c r="I985" s="23"/>
      <c r="J985" s="24"/>
      <c r="K985" s="95"/>
      <c r="L985" s="6"/>
      <c r="M985" s="6"/>
    </row>
    <row r="986" spans="1:13" x14ac:dyDescent="0.2">
      <c r="A986" s="10"/>
      <c r="B986" s="10"/>
      <c r="D986" s="6"/>
      <c r="G986" s="10"/>
      <c r="H986" s="6"/>
      <c r="I986" s="23"/>
      <c r="J986" s="24"/>
      <c r="K986" s="95"/>
      <c r="L986" s="6"/>
      <c r="M986" s="6"/>
    </row>
    <row r="987" spans="1:13" x14ac:dyDescent="0.2">
      <c r="A987" s="10"/>
      <c r="B987" s="10"/>
      <c r="D987" s="6"/>
      <c r="G987" s="10"/>
      <c r="H987" s="6"/>
      <c r="I987" s="23"/>
      <c r="J987" s="24"/>
      <c r="K987" s="95"/>
      <c r="L987" s="6"/>
      <c r="M987" s="6"/>
    </row>
    <row r="988" spans="1:13" x14ac:dyDescent="0.2">
      <c r="A988" s="10"/>
      <c r="B988" s="10"/>
      <c r="D988" s="6"/>
      <c r="G988" s="10"/>
      <c r="H988" s="6"/>
      <c r="I988" s="23"/>
      <c r="J988" s="24"/>
      <c r="K988" s="95"/>
      <c r="L988" s="6"/>
      <c r="M988" s="6"/>
    </row>
    <row r="989" spans="1:13" x14ac:dyDescent="0.2">
      <c r="A989" s="10"/>
      <c r="B989" s="10"/>
      <c r="D989" s="6"/>
      <c r="G989" s="10"/>
      <c r="H989" s="6"/>
      <c r="I989" s="23"/>
      <c r="J989" s="24"/>
      <c r="K989" s="95"/>
      <c r="L989" s="6"/>
      <c r="M989" s="6"/>
    </row>
    <row r="990" spans="1:13" x14ac:dyDescent="0.2">
      <c r="A990" s="10"/>
      <c r="B990" s="10"/>
      <c r="D990" s="6"/>
      <c r="G990" s="10"/>
      <c r="H990" s="6"/>
      <c r="I990" s="23"/>
      <c r="J990" s="24"/>
      <c r="K990" s="95"/>
      <c r="L990" s="6"/>
      <c r="M990" s="6"/>
    </row>
    <row r="991" spans="1:13" x14ac:dyDescent="0.2">
      <c r="A991" s="10"/>
      <c r="B991" s="10"/>
      <c r="D991" s="6"/>
      <c r="G991" s="10"/>
      <c r="H991" s="6"/>
      <c r="I991" s="23"/>
      <c r="J991" s="24"/>
      <c r="K991" s="95"/>
      <c r="L991" s="6"/>
      <c r="M991" s="6"/>
    </row>
    <row r="992" spans="1:13" x14ac:dyDescent="0.2">
      <c r="A992" s="10"/>
      <c r="B992" s="10"/>
      <c r="D992" s="6"/>
      <c r="G992" s="10"/>
      <c r="H992" s="6"/>
      <c r="I992" s="23"/>
      <c r="J992" s="24"/>
      <c r="K992" s="95"/>
      <c r="L992" s="6"/>
      <c r="M992" s="6"/>
    </row>
    <row r="993" spans="1:13" x14ac:dyDescent="0.2">
      <c r="A993" s="10"/>
      <c r="B993" s="10"/>
      <c r="D993" s="6"/>
      <c r="G993" s="10"/>
      <c r="H993" s="6"/>
      <c r="I993" s="23"/>
      <c r="J993" s="24"/>
      <c r="K993" s="95"/>
      <c r="L993" s="6"/>
      <c r="M993" s="6"/>
    </row>
    <row r="994" spans="1:13" x14ac:dyDescent="0.2">
      <c r="A994" s="10"/>
      <c r="B994" s="10"/>
      <c r="D994" s="6"/>
      <c r="G994" s="10"/>
      <c r="H994" s="6"/>
      <c r="I994" s="23"/>
      <c r="J994" s="24"/>
      <c r="K994" s="95"/>
      <c r="L994" s="6"/>
      <c r="M994" s="6"/>
    </row>
    <row r="995" spans="1:13" x14ac:dyDescent="0.2">
      <c r="A995" s="10"/>
      <c r="B995" s="10"/>
      <c r="D995" s="6"/>
      <c r="G995" s="10"/>
      <c r="H995" s="6"/>
      <c r="I995" s="23"/>
      <c r="J995" s="24"/>
      <c r="K995" s="95"/>
      <c r="L995" s="6"/>
      <c r="M995" s="6"/>
    </row>
    <row r="996" spans="1:13" x14ac:dyDescent="0.2">
      <c r="A996" s="10"/>
      <c r="B996" s="10"/>
      <c r="D996" s="6"/>
      <c r="G996" s="10"/>
      <c r="H996" s="6"/>
      <c r="I996" s="23"/>
      <c r="J996" s="24"/>
      <c r="K996" s="95"/>
      <c r="L996" s="6"/>
      <c r="M996" s="6"/>
    </row>
    <row r="997" spans="1:13" x14ac:dyDescent="0.2">
      <c r="A997" s="10"/>
      <c r="B997" s="10"/>
      <c r="D997" s="6"/>
      <c r="G997" s="10"/>
      <c r="H997" s="6"/>
      <c r="I997" s="23"/>
      <c r="J997" s="24"/>
      <c r="K997" s="95"/>
      <c r="L997" s="6"/>
      <c r="M997" s="6"/>
    </row>
    <row r="998" spans="1:13" x14ac:dyDescent="0.2">
      <c r="A998" s="10"/>
      <c r="B998" s="10"/>
      <c r="D998" s="6"/>
      <c r="G998" s="10"/>
      <c r="H998" s="6"/>
      <c r="I998" s="23"/>
      <c r="J998" s="24"/>
      <c r="K998" s="95"/>
      <c r="L998" s="6"/>
      <c r="M998" s="6"/>
    </row>
    <row r="999" spans="1:13" x14ac:dyDescent="0.2">
      <c r="A999" s="10"/>
      <c r="B999" s="10"/>
      <c r="D999" s="6"/>
      <c r="G999" s="10"/>
      <c r="H999" s="6"/>
      <c r="I999" s="23"/>
      <c r="J999" s="24"/>
      <c r="K999" s="95"/>
      <c r="L999" s="6"/>
      <c r="M999" s="6"/>
    </row>
    <row r="1000" spans="1:13" x14ac:dyDescent="0.2">
      <c r="A1000" s="10"/>
      <c r="B1000" s="10"/>
      <c r="D1000" s="6"/>
      <c r="G1000" s="10"/>
      <c r="H1000" s="6"/>
      <c r="I1000" s="23"/>
      <c r="J1000" s="24"/>
      <c r="K1000" s="95"/>
      <c r="L1000" s="6"/>
      <c r="M1000" s="6"/>
    </row>
    <row r="1001" spans="1:13" x14ac:dyDescent="0.2">
      <c r="A1001" s="10"/>
      <c r="B1001" s="10"/>
      <c r="D1001" s="6"/>
      <c r="G1001" s="10"/>
      <c r="H1001" s="6"/>
      <c r="I1001" s="23"/>
      <c r="J1001" s="24"/>
      <c r="K1001" s="95"/>
      <c r="L1001" s="6"/>
      <c r="M1001" s="6"/>
    </row>
    <row r="1002" spans="1:13" x14ac:dyDescent="0.2">
      <c r="A1002" s="10"/>
      <c r="B1002" s="10"/>
      <c r="D1002" s="6"/>
      <c r="G1002" s="10"/>
      <c r="H1002" s="6"/>
      <c r="I1002" s="23"/>
      <c r="J1002" s="24"/>
      <c r="K1002" s="95"/>
      <c r="L1002" s="6"/>
      <c r="M1002" s="6"/>
    </row>
    <row r="1003" spans="1:13" x14ac:dyDescent="0.2">
      <c r="A1003" s="10"/>
      <c r="B1003" s="10"/>
      <c r="D1003" s="6"/>
      <c r="G1003" s="10"/>
      <c r="H1003" s="6"/>
      <c r="I1003" s="23"/>
      <c r="J1003" s="24"/>
      <c r="K1003" s="95"/>
      <c r="L1003" s="6"/>
      <c r="M1003" s="6"/>
    </row>
    <row r="1004" spans="1:13" x14ac:dyDescent="0.2">
      <c r="A1004" s="10"/>
      <c r="B1004" s="10"/>
      <c r="D1004" s="6"/>
      <c r="G1004" s="10"/>
      <c r="H1004" s="6"/>
      <c r="I1004" s="23"/>
      <c r="J1004" s="24"/>
      <c r="K1004" s="95"/>
      <c r="L1004" s="6"/>
      <c r="M1004" s="6"/>
    </row>
    <row r="1005" spans="1:13" x14ac:dyDescent="0.2">
      <c r="A1005" s="10"/>
      <c r="B1005" s="10"/>
      <c r="D1005" s="6"/>
      <c r="G1005" s="10"/>
      <c r="H1005" s="6"/>
      <c r="I1005" s="23"/>
      <c r="J1005" s="24"/>
      <c r="K1005" s="95"/>
      <c r="L1005" s="6"/>
      <c r="M1005" s="6"/>
    </row>
    <row r="1006" spans="1:13" x14ac:dyDescent="0.2">
      <c r="A1006" s="10"/>
      <c r="B1006" s="10"/>
      <c r="D1006" s="6"/>
      <c r="G1006" s="10"/>
      <c r="H1006" s="6"/>
      <c r="I1006" s="23"/>
      <c r="J1006" s="24"/>
      <c r="K1006" s="95"/>
      <c r="L1006" s="6"/>
      <c r="M1006" s="6"/>
    </row>
    <row r="1007" spans="1:13" x14ac:dyDescent="0.2">
      <c r="A1007" s="10"/>
      <c r="B1007" s="10"/>
      <c r="D1007" s="6"/>
      <c r="G1007" s="10"/>
      <c r="H1007" s="6"/>
      <c r="I1007" s="23"/>
      <c r="J1007" s="24"/>
      <c r="K1007" s="95"/>
      <c r="L1007" s="6"/>
      <c r="M1007" s="6"/>
    </row>
    <row r="1008" spans="1:13" x14ac:dyDescent="0.2">
      <c r="A1008" s="10"/>
      <c r="B1008" s="10"/>
      <c r="D1008" s="6"/>
      <c r="G1008" s="10"/>
      <c r="H1008" s="6"/>
      <c r="I1008" s="23"/>
      <c r="J1008" s="24"/>
      <c r="K1008" s="95"/>
      <c r="L1008" s="6"/>
      <c r="M1008" s="6"/>
    </row>
    <row r="1009" spans="1:13" x14ac:dyDescent="0.2">
      <c r="A1009" s="10"/>
      <c r="B1009" s="10"/>
      <c r="D1009" s="6"/>
      <c r="G1009" s="10"/>
      <c r="H1009" s="6"/>
      <c r="I1009" s="23"/>
      <c r="J1009" s="24"/>
      <c r="K1009" s="95"/>
      <c r="L1009" s="6"/>
      <c r="M1009" s="6"/>
    </row>
    <row r="1010" spans="1:13" x14ac:dyDescent="0.2">
      <c r="A1010" s="10"/>
      <c r="B1010" s="10"/>
      <c r="D1010" s="6"/>
      <c r="G1010" s="10"/>
      <c r="H1010" s="6"/>
      <c r="I1010" s="23"/>
      <c r="J1010" s="24"/>
      <c r="K1010" s="95"/>
      <c r="L1010" s="6"/>
      <c r="M1010" s="6"/>
    </row>
    <row r="1011" spans="1:13" x14ac:dyDescent="0.2">
      <c r="A1011" s="10"/>
      <c r="B1011" s="10"/>
      <c r="D1011" s="6"/>
      <c r="G1011" s="10"/>
      <c r="H1011" s="6"/>
      <c r="I1011" s="23"/>
      <c r="J1011" s="24"/>
      <c r="K1011" s="95"/>
      <c r="L1011" s="6"/>
      <c r="M1011" s="6"/>
    </row>
    <row r="1012" spans="1:13" x14ac:dyDescent="0.2">
      <c r="A1012" s="10"/>
      <c r="B1012" s="10"/>
      <c r="D1012" s="6"/>
      <c r="G1012" s="10"/>
      <c r="H1012" s="6"/>
      <c r="I1012" s="23"/>
      <c r="J1012" s="24"/>
      <c r="K1012" s="95"/>
      <c r="L1012" s="6"/>
      <c r="M1012" s="6"/>
    </row>
    <row r="1013" spans="1:13" x14ac:dyDescent="0.2">
      <c r="A1013" s="10"/>
      <c r="B1013" s="10"/>
      <c r="D1013" s="6"/>
      <c r="G1013" s="10"/>
      <c r="H1013" s="6"/>
      <c r="I1013" s="23"/>
      <c r="J1013" s="24"/>
      <c r="K1013" s="95"/>
      <c r="L1013" s="6"/>
      <c r="M1013" s="6"/>
    </row>
    <row r="1014" spans="1:13" x14ac:dyDescent="0.2">
      <c r="A1014" s="10"/>
      <c r="B1014" s="10"/>
      <c r="D1014" s="6"/>
      <c r="G1014" s="10"/>
      <c r="H1014" s="6"/>
      <c r="I1014" s="23"/>
      <c r="J1014" s="24"/>
      <c r="K1014" s="95"/>
      <c r="L1014" s="6"/>
      <c r="M1014" s="6"/>
    </row>
    <row r="1015" spans="1:13" x14ac:dyDescent="0.2">
      <c r="A1015" s="10"/>
      <c r="B1015" s="10"/>
      <c r="D1015" s="6"/>
      <c r="G1015" s="10"/>
      <c r="H1015" s="6"/>
      <c r="I1015" s="23"/>
      <c r="J1015" s="24"/>
      <c r="K1015" s="95"/>
      <c r="L1015" s="6"/>
      <c r="M1015" s="6"/>
    </row>
    <row r="1016" spans="1:13" x14ac:dyDescent="0.2">
      <c r="A1016" s="10"/>
      <c r="B1016" s="10"/>
      <c r="D1016" s="6"/>
      <c r="G1016" s="10"/>
      <c r="H1016" s="6"/>
      <c r="I1016" s="23"/>
      <c r="J1016" s="24"/>
      <c r="K1016" s="95"/>
      <c r="L1016" s="6"/>
      <c r="M1016" s="6"/>
    </row>
    <row r="1017" spans="1:13" x14ac:dyDescent="0.2">
      <c r="A1017" s="10"/>
      <c r="B1017" s="10"/>
      <c r="D1017" s="6"/>
      <c r="G1017" s="10"/>
      <c r="H1017" s="6"/>
      <c r="I1017" s="23"/>
      <c r="J1017" s="24"/>
      <c r="K1017" s="95"/>
      <c r="L1017" s="6"/>
      <c r="M1017" s="6"/>
    </row>
    <row r="1018" spans="1:13" x14ac:dyDescent="0.2">
      <c r="A1018" s="10"/>
      <c r="B1018" s="10"/>
      <c r="D1018" s="6"/>
      <c r="G1018" s="10"/>
      <c r="H1018" s="6"/>
      <c r="I1018" s="23"/>
      <c r="J1018" s="24"/>
      <c r="K1018" s="95"/>
      <c r="L1018" s="6"/>
      <c r="M1018" s="6"/>
    </row>
    <row r="1019" spans="1:13" x14ac:dyDescent="0.2">
      <c r="A1019" s="10"/>
      <c r="B1019" s="10"/>
      <c r="D1019" s="6"/>
      <c r="G1019" s="10"/>
      <c r="H1019" s="6"/>
      <c r="I1019" s="23"/>
      <c r="J1019" s="24"/>
      <c r="K1019" s="95"/>
      <c r="L1019" s="6"/>
      <c r="M1019" s="6"/>
    </row>
    <row r="1020" spans="1:13" x14ac:dyDescent="0.2">
      <c r="A1020" s="10"/>
      <c r="B1020" s="10"/>
      <c r="D1020" s="6"/>
      <c r="G1020" s="10"/>
      <c r="H1020" s="6"/>
      <c r="I1020" s="23"/>
      <c r="J1020" s="24"/>
      <c r="K1020" s="95"/>
      <c r="L1020" s="6"/>
      <c r="M1020" s="6"/>
    </row>
    <row r="1021" spans="1:13" x14ac:dyDescent="0.2">
      <c r="A1021" s="10"/>
      <c r="B1021" s="10"/>
      <c r="D1021" s="6"/>
      <c r="G1021" s="10"/>
      <c r="H1021" s="6"/>
      <c r="I1021" s="23"/>
      <c r="J1021" s="24"/>
      <c r="K1021" s="95"/>
      <c r="L1021" s="6"/>
      <c r="M1021" s="6"/>
    </row>
    <row r="1022" spans="1:13" x14ac:dyDescent="0.2">
      <c r="A1022" s="10"/>
      <c r="B1022" s="10"/>
      <c r="D1022" s="6"/>
      <c r="G1022" s="10"/>
      <c r="H1022" s="6"/>
      <c r="I1022" s="23"/>
      <c r="J1022" s="24"/>
      <c r="K1022" s="95"/>
      <c r="L1022" s="6"/>
      <c r="M1022" s="6"/>
    </row>
    <row r="1023" spans="1:13" x14ac:dyDescent="0.2">
      <c r="A1023" s="10"/>
      <c r="B1023" s="10"/>
      <c r="D1023" s="6"/>
      <c r="G1023" s="10"/>
      <c r="H1023" s="6"/>
      <c r="I1023" s="23"/>
      <c r="J1023" s="24"/>
      <c r="K1023" s="95"/>
      <c r="L1023" s="6"/>
      <c r="M1023" s="6"/>
    </row>
    <row r="1024" spans="1:13" x14ac:dyDescent="0.2">
      <c r="A1024" s="10"/>
      <c r="B1024" s="10"/>
      <c r="D1024" s="6"/>
      <c r="G1024" s="10"/>
      <c r="H1024" s="6"/>
      <c r="I1024" s="23"/>
      <c r="J1024" s="24"/>
      <c r="K1024" s="95"/>
      <c r="L1024" s="6"/>
      <c r="M1024" s="6"/>
    </row>
    <row r="1025" spans="1:13" x14ac:dyDescent="0.2">
      <c r="A1025" s="10"/>
      <c r="B1025" s="10"/>
      <c r="D1025" s="6"/>
      <c r="G1025" s="10"/>
      <c r="H1025" s="6"/>
      <c r="I1025" s="23"/>
      <c r="J1025" s="24"/>
      <c r="K1025" s="95"/>
      <c r="L1025" s="6"/>
      <c r="M1025" s="6"/>
    </row>
    <row r="1026" spans="1:13" x14ac:dyDescent="0.2">
      <c r="A1026" s="10"/>
      <c r="B1026" s="10"/>
      <c r="D1026" s="6"/>
      <c r="G1026" s="10"/>
      <c r="H1026" s="6"/>
      <c r="I1026" s="23"/>
      <c r="J1026" s="24"/>
      <c r="K1026" s="95"/>
      <c r="L1026" s="6"/>
      <c r="M1026" s="6"/>
    </row>
    <row r="1027" spans="1:13" x14ac:dyDescent="0.2">
      <c r="A1027" s="10"/>
      <c r="B1027" s="10"/>
      <c r="D1027" s="6"/>
      <c r="G1027" s="10"/>
      <c r="H1027" s="6"/>
      <c r="I1027" s="23"/>
      <c r="J1027" s="24"/>
      <c r="K1027" s="95"/>
      <c r="L1027" s="6"/>
      <c r="M1027" s="6"/>
    </row>
    <row r="1028" spans="1:13" x14ac:dyDescent="0.2">
      <c r="A1028" s="10"/>
      <c r="B1028" s="10"/>
      <c r="D1028" s="6"/>
      <c r="G1028" s="10"/>
      <c r="H1028" s="6"/>
      <c r="I1028" s="23"/>
      <c r="J1028" s="24"/>
      <c r="K1028" s="95"/>
      <c r="L1028" s="6"/>
      <c r="M1028" s="6"/>
    </row>
    <row r="1029" spans="1:13" x14ac:dyDescent="0.2">
      <c r="A1029" s="10"/>
      <c r="B1029" s="10"/>
      <c r="D1029" s="6"/>
      <c r="G1029" s="10"/>
      <c r="H1029" s="6"/>
      <c r="I1029" s="23"/>
      <c r="J1029" s="24"/>
      <c r="K1029" s="95"/>
      <c r="L1029" s="6"/>
      <c r="M1029" s="6"/>
    </row>
    <row r="1030" spans="1:13" x14ac:dyDescent="0.2">
      <c r="A1030" s="10"/>
      <c r="B1030" s="10"/>
      <c r="D1030" s="6"/>
      <c r="G1030" s="10"/>
      <c r="H1030" s="6"/>
      <c r="I1030" s="23"/>
      <c r="J1030" s="24"/>
      <c r="K1030" s="95"/>
      <c r="L1030" s="6"/>
      <c r="M1030" s="6"/>
    </row>
    <row r="1031" spans="1:13" x14ac:dyDescent="0.2">
      <c r="A1031" s="10"/>
      <c r="B1031" s="10"/>
      <c r="D1031" s="6"/>
      <c r="G1031" s="10"/>
      <c r="H1031" s="6"/>
      <c r="I1031" s="23"/>
      <c r="J1031" s="24"/>
      <c r="K1031" s="95"/>
      <c r="L1031" s="6"/>
      <c r="M1031" s="6"/>
    </row>
    <row r="1032" spans="1:13" x14ac:dyDescent="0.2">
      <c r="A1032" s="10"/>
      <c r="B1032" s="10"/>
      <c r="D1032" s="6"/>
      <c r="G1032" s="10"/>
      <c r="H1032" s="6"/>
      <c r="I1032" s="23"/>
      <c r="J1032" s="24"/>
      <c r="K1032" s="95"/>
      <c r="L1032" s="6"/>
      <c r="M1032" s="6"/>
    </row>
    <row r="1033" spans="1:13" x14ac:dyDescent="0.2">
      <c r="A1033" s="10"/>
      <c r="B1033" s="10"/>
      <c r="D1033" s="6"/>
      <c r="G1033" s="10"/>
      <c r="H1033" s="6"/>
      <c r="I1033" s="23"/>
      <c r="J1033" s="24"/>
      <c r="K1033" s="95"/>
      <c r="L1033" s="6"/>
      <c r="M1033" s="6"/>
    </row>
    <row r="1034" spans="1:13" x14ac:dyDescent="0.2">
      <c r="A1034" s="10"/>
      <c r="B1034" s="10"/>
      <c r="D1034" s="6"/>
      <c r="G1034" s="10"/>
      <c r="H1034" s="6"/>
      <c r="I1034" s="23"/>
      <c r="J1034" s="24"/>
      <c r="K1034" s="95"/>
      <c r="L1034" s="6"/>
      <c r="M1034" s="6"/>
    </row>
    <row r="1035" spans="1:13" x14ac:dyDescent="0.2">
      <c r="A1035" s="10"/>
      <c r="B1035" s="10"/>
      <c r="D1035" s="6"/>
      <c r="G1035" s="10"/>
      <c r="H1035" s="6"/>
      <c r="I1035" s="23"/>
      <c r="J1035" s="24"/>
      <c r="K1035" s="95"/>
      <c r="L1035" s="6"/>
      <c r="M1035" s="6"/>
    </row>
    <row r="1036" spans="1:13" x14ac:dyDescent="0.2">
      <c r="A1036" s="10"/>
      <c r="B1036" s="10"/>
      <c r="D1036" s="6"/>
      <c r="G1036" s="10"/>
      <c r="H1036" s="6"/>
      <c r="I1036" s="23"/>
      <c r="J1036" s="24"/>
      <c r="K1036" s="95"/>
      <c r="L1036" s="6"/>
      <c r="M1036" s="6"/>
    </row>
    <row r="1037" spans="1:13" x14ac:dyDescent="0.2">
      <c r="A1037" s="10"/>
      <c r="B1037" s="10"/>
      <c r="D1037" s="6"/>
      <c r="G1037" s="10"/>
      <c r="H1037" s="6"/>
      <c r="I1037" s="23"/>
      <c r="J1037" s="24"/>
      <c r="K1037" s="95"/>
      <c r="L1037" s="6"/>
      <c r="M1037" s="6"/>
    </row>
    <row r="1038" spans="1:13" x14ac:dyDescent="0.2">
      <c r="A1038" s="10"/>
      <c r="B1038" s="10"/>
      <c r="D1038" s="6"/>
      <c r="G1038" s="10"/>
      <c r="H1038" s="6"/>
      <c r="I1038" s="23"/>
      <c r="J1038" s="24"/>
      <c r="K1038" s="95"/>
      <c r="L1038" s="6"/>
      <c r="M1038" s="6"/>
    </row>
    <row r="1039" spans="1:13" x14ac:dyDescent="0.2">
      <c r="A1039" s="10"/>
      <c r="B1039" s="10"/>
      <c r="D1039" s="6"/>
      <c r="G1039" s="10"/>
      <c r="H1039" s="6"/>
      <c r="I1039" s="23"/>
      <c r="J1039" s="24"/>
      <c r="K1039" s="95"/>
      <c r="L1039" s="6"/>
      <c r="M1039" s="6"/>
    </row>
    <row r="1040" spans="1:13" x14ac:dyDescent="0.2">
      <c r="A1040" s="10"/>
      <c r="B1040" s="10"/>
      <c r="D1040" s="6"/>
      <c r="G1040" s="10"/>
      <c r="H1040" s="6"/>
      <c r="I1040" s="23"/>
      <c r="J1040" s="24"/>
      <c r="K1040" s="95"/>
      <c r="L1040" s="6"/>
      <c r="M1040" s="6"/>
    </row>
    <row r="1041" spans="1:13" x14ac:dyDescent="0.2">
      <c r="A1041" s="10"/>
      <c r="B1041" s="10"/>
      <c r="D1041" s="6"/>
      <c r="G1041" s="10"/>
      <c r="H1041" s="6"/>
      <c r="I1041" s="23"/>
      <c r="J1041" s="24"/>
      <c r="K1041" s="95"/>
      <c r="L1041" s="6"/>
      <c r="M1041" s="6"/>
    </row>
    <row r="1042" spans="1:13" x14ac:dyDescent="0.2">
      <c r="A1042" s="10"/>
      <c r="B1042" s="10"/>
      <c r="D1042" s="6"/>
      <c r="G1042" s="10"/>
      <c r="H1042" s="6"/>
      <c r="I1042" s="23"/>
      <c r="J1042" s="24"/>
      <c r="K1042" s="95"/>
      <c r="L1042" s="6"/>
      <c r="M1042" s="6"/>
    </row>
    <row r="1043" spans="1:13" x14ac:dyDescent="0.2">
      <c r="A1043" s="10"/>
      <c r="B1043" s="10"/>
      <c r="D1043" s="6"/>
      <c r="G1043" s="10"/>
      <c r="H1043" s="6"/>
      <c r="I1043" s="23"/>
      <c r="J1043" s="24"/>
      <c r="K1043" s="95"/>
      <c r="L1043" s="6"/>
      <c r="M1043" s="6"/>
    </row>
    <row r="1044" spans="1:13" x14ac:dyDescent="0.2">
      <c r="A1044" s="10"/>
      <c r="B1044" s="10"/>
      <c r="D1044" s="6"/>
      <c r="G1044" s="10"/>
      <c r="H1044" s="6"/>
      <c r="I1044" s="23"/>
      <c r="J1044" s="24"/>
      <c r="K1044" s="95"/>
      <c r="L1044" s="6"/>
      <c r="M1044" s="6"/>
    </row>
    <row r="1045" spans="1:13" x14ac:dyDescent="0.2">
      <c r="A1045" s="10"/>
      <c r="B1045" s="10"/>
      <c r="D1045" s="6"/>
      <c r="G1045" s="10"/>
      <c r="H1045" s="6"/>
      <c r="I1045" s="23"/>
      <c r="J1045" s="24"/>
      <c r="K1045" s="95"/>
      <c r="L1045" s="6"/>
      <c r="M1045" s="6"/>
    </row>
    <row r="1046" spans="1:13" x14ac:dyDescent="0.2">
      <c r="A1046" s="10"/>
      <c r="B1046" s="10"/>
      <c r="D1046" s="6"/>
      <c r="G1046" s="10"/>
      <c r="H1046" s="6"/>
      <c r="I1046" s="23"/>
      <c r="J1046" s="24"/>
      <c r="K1046" s="95"/>
      <c r="L1046" s="6"/>
      <c r="M1046" s="6"/>
    </row>
    <row r="1047" spans="1:13" x14ac:dyDescent="0.2">
      <c r="A1047" s="10"/>
      <c r="B1047" s="10"/>
      <c r="D1047" s="6"/>
      <c r="G1047" s="10"/>
      <c r="H1047" s="6"/>
      <c r="I1047" s="23"/>
      <c r="J1047" s="24"/>
      <c r="K1047" s="95"/>
      <c r="L1047" s="6"/>
      <c r="M1047" s="6"/>
    </row>
    <row r="1048" spans="1:13" x14ac:dyDescent="0.2">
      <c r="A1048" s="10"/>
      <c r="B1048" s="10"/>
      <c r="D1048" s="6"/>
      <c r="G1048" s="10"/>
      <c r="H1048" s="6"/>
      <c r="I1048" s="23"/>
      <c r="J1048" s="24"/>
      <c r="K1048" s="95"/>
      <c r="L1048" s="6"/>
      <c r="M1048" s="6"/>
    </row>
  </sheetData>
  <mergeCells count="900">
    <mergeCell ref="J558:J559"/>
    <mergeCell ref="J561:J562"/>
    <mergeCell ref="J571:J583"/>
    <mergeCell ref="J324:J333"/>
    <mergeCell ref="J334:J336"/>
    <mergeCell ref="J343:J344"/>
    <mergeCell ref="J352:J355"/>
    <mergeCell ref="J356:J369"/>
    <mergeCell ref="J370:J377"/>
    <mergeCell ref="J393:J396"/>
    <mergeCell ref="J399:J401"/>
    <mergeCell ref="J402:J405"/>
    <mergeCell ref="J532:J541"/>
    <mergeCell ref="J456:J460"/>
    <mergeCell ref="J463:J481"/>
    <mergeCell ref="J278:J279"/>
    <mergeCell ref="J283:J284"/>
    <mergeCell ref="J285:J286"/>
    <mergeCell ref="J287:J288"/>
    <mergeCell ref="J292:J295"/>
    <mergeCell ref="J301:J303"/>
    <mergeCell ref="J309:J310"/>
    <mergeCell ref="J550:J552"/>
    <mergeCell ref="J553:J556"/>
    <mergeCell ref="J484:J485"/>
    <mergeCell ref="J490:J491"/>
    <mergeCell ref="J493:J504"/>
    <mergeCell ref="J506:J513"/>
    <mergeCell ref="J518:J522"/>
    <mergeCell ref="J524:J526"/>
    <mergeCell ref="J406:J408"/>
    <mergeCell ref="J409:J414"/>
    <mergeCell ref="J421:J422"/>
    <mergeCell ref="J428:J430"/>
    <mergeCell ref="J431:J433"/>
    <mergeCell ref="J436:J437"/>
    <mergeCell ref="J438:J446"/>
    <mergeCell ref="J447:J451"/>
    <mergeCell ref="J453:J455"/>
    <mergeCell ref="J212:J239"/>
    <mergeCell ref="J240:J242"/>
    <mergeCell ref="J64:J67"/>
    <mergeCell ref="J68:J69"/>
    <mergeCell ref="J82:J83"/>
    <mergeCell ref="J88:J99"/>
    <mergeCell ref="J104:J108"/>
    <mergeCell ref="J110:J111"/>
    <mergeCell ref="J112:J113"/>
    <mergeCell ref="J115:J116"/>
    <mergeCell ref="J117:J120"/>
    <mergeCell ref="J73:J74"/>
    <mergeCell ref="J251:J260"/>
    <mergeCell ref="C406:C408"/>
    <mergeCell ref="C409:C414"/>
    <mergeCell ref="C438:C446"/>
    <mergeCell ref="C436:C437"/>
    <mergeCell ref="C370:C377"/>
    <mergeCell ref="C356:C369"/>
    <mergeCell ref="C352:C355"/>
    <mergeCell ref="C343:C344"/>
    <mergeCell ref="C393:C396"/>
    <mergeCell ref="E402:E405"/>
    <mergeCell ref="E406:E408"/>
    <mergeCell ref="F402:F405"/>
    <mergeCell ref="F406:F408"/>
    <mergeCell ref="C292:C295"/>
    <mergeCell ref="C301:C303"/>
    <mergeCell ref="C278:C279"/>
    <mergeCell ref="C287:C288"/>
    <mergeCell ref="J313:J318"/>
    <mergeCell ref="J321:J322"/>
    <mergeCell ref="C324:C333"/>
    <mergeCell ref="C321:C322"/>
    <mergeCell ref="J264:J267"/>
    <mergeCell ref="J268:J277"/>
    <mergeCell ref="B484:B485"/>
    <mergeCell ref="C484:C485"/>
    <mergeCell ref="E456:E460"/>
    <mergeCell ref="F456:F460"/>
    <mergeCell ref="G447:G451"/>
    <mergeCell ref="F447:F451"/>
    <mergeCell ref="E421:E422"/>
    <mergeCell ref="G421:G422"/>
    <mergeCell ref="E447:E451"/>
    <mergeCell ref="F484:F485"/>
    <mergeCell ref="G436:G437"/>
    <mergeCell ref="B463:B481"/>
    <mergeCell ref="C463:C481"/>
    <mergeCell ref="F463:F481"/>
    <mergeCell ref="E463:E481"/>
    <mergeCell ref="E428:E430"/>
    <mergeCell ref="E431:E433"/>
    <mergeCell ref="E484:E485"/>
    <mergeCell ref="F428:F430"/>
    <mergeCell ref="F571:F583"/>
    <mergeCell ref="G571:G583"/>
    <mergeCell ref="G493:G504"/>
    <mergeCell ref="H532:H541"/>
    <mergeCell ref="G456:G460"/>
    <mergeCell ref="I484:I485"/>
    <mergeCell ref="G484:G485"/>
    <mergeCell ref="G490:G491"/>
    <mergeCell ref="G463:G481"/>
    <mergeCell ref="H490:H491"/>
    <mergeCell ref="H571:H583"/>
    <mergeCell ref="I561:I562"/>
    <mergeCell ref="I463:I481"/>
    <mergeCell ref="H463:H481"/>
    <mergeCell ref="I558:I559"/>
    <mergeCell ref="I571:I583"/>
    <mergeCell ref="A571:A583"/>
    <mergeCell ref="B571:B583"/>
    <mergeCell ref="C571:C583"/>
    <mergeCell ref="E571:E583"/>
    <mergeCell ref="I550:I552"/>
    <mergeCell ref="I545:I548"/>
    <mergeCell ref="H545:H548"/>
    <mergeCell ref="G545:G548"/>
    <mergeCell ref="E550:E552"/>
    <mergeCell ref="E561:E562"/>
    <mergeCell ref="E553:E556"/>
    <mergeCell ref="H558:H559"/>
    <mergeCell ref="G558:G559"/>
    <mergeCell ref="H550:H552"/>
    <mergeCell ref="G550:G552"/>
    <mergeCell ref="H553:H556"/>
    <mergeCell ref="F550:F552"/>
    <mergeCell ref="F558:F559"/>
    <mergeCell ref="E558:E559"/>
    <mergeCell ref="H561:H562"/>
    <mergeCell ref="A550:A552"/>
    <mergeCell ref="A553:A556"/>
    <mergeCell ref="A561:A562"/>
    <mergeCell ref="A558:A559"/>
    <mergeCell ref="E7:E9"/>
    <mergeCell ref="C7:C9"/>
    <mergeCell ref="C127:C135"/>
    <mergeCell ref="B127:B135"/>
    <mergeCell ref="B141:B198"/>
    <mergeCell ref="C141:C198"/>
    <mergeCell ref="A141:A198"/>
    <mergeCell ref="A137:A140"/>
    <mergeCell ref="A104:A108"/>
    <mergeCell ref="A127:A135"/>
    <mergeCell ref="C124:C126"/>
    <mergeCell ref="A88:A99"/>
    <mergeCell ref="B54:B55"/>
    <mergeCell ref="A54:A55"/>
    <mergeCell ref="A82:A83"/>
    <mergeCell ref="A60:A63"/>
    <mergeCell ref="B73:B74"/>
    <mergeCell ref="B60:B63"/>
    <mergeCell ref="C112:C113"/>
    <mergeCell ref="E88:E99"/>
    <mergeCell ref="A7:A9"/>
    <mergeCell ref="B7:B9"/>
    <mergeCell ref="B33:B34"/>
    <mergeCell ref="A33:A34"/>
    <mergeCell ref="G121:G122"/>
    <mergeCell ref="G112:G113"/>
    <mergeCell ref="G127:G135"/>
    <mergeCell ref="G124:G126"/>
    <mergeCell ref="G141:G198"/>
    <mergeCell ref="G110:G111"/>
    <mergeCell ref="E15:E20"/>
    <mergeCell ref="C15:C20"/>
    <mergeCell ref="E42:E43"/>
    <mergeCell ref="E39:E41"/>
    <mergeCell ref="E24:E25"/>
    <mergeCell ref="E29:E30"/>
    <mergeCell ref="E60:E63"/>
    <mergeCell ref="E54:E55"/>
    <mergeCell ref="E64:E67"/>
    <mergeCell ref="E117:E120"/>
    <mergeCell ref="F117:F120"/>
    <mergeCell ref="F115:F116"/>
    <mergeCell ref="E115:E116"/>
    <mergeCell ref="C117:C120"/>
    <mergeCell ref="C115:C116"/>
    <mergeCell ref="F82:F83"/>
    <mergeCell ref="E82:E83"/>
    <mergeCell ref="F112:F113"/>
    <mergeCell ref="B406:B408"/>
    <mergeCell ref="B453:B455"/>
    <mergeCell ref="B447:B451"/>
    <mergeCell ref="B356:B369"/>
    <mergeCell ref="B352:B355"/>
    <mergeCell ref="E112:E113"/>
    <mergeCell ref="F110:F111"/>
    <mergeCell ref="E110:E111"/>
    <mergeCell ref="E104:E108"/>
    <mergeCell ref="B110:B111"/>
    <mergeCell ref="B112:B113"/>
    <mergeCell ref="C110:C111"/>
    <mergeCell ref="E453:E455"/>
    <mergeCell ref="F453:F455"/>
    <mergeCell ref="B421:B422"/>
    <mergeCell ref="C421:C422"/>
    <mergeCell ref="C428:C430"/>
    <mergeCell ref="B428:B430"/>
    <mergeCell ref="B436:B437"/>
    <mergeCell ref="B343:B344"/>
    <mergeCell ref="E212:E239"/>
    <mergeCell ref="F212:F239"/>
    <mergeCell ref="B321:B322"/>
    <mergeCell ref="B324:B333"/>
    <mergeCell ref="A506:A513"/>
    <mergeCell ref="A409:A414"/>
    <mergeCell ref="A406:A408"/>
    <mergeCell ref="A484:A485"/>
    <mergeCell ref="A463:A481"/>
    <mergeCell ref="A493:A504"/>
    <mergeCell ref="A490:A491"/>
    <mergeCell ref="A343:A344"/>
    <mergeCell ref="A370:A377"/>
    <mergeCell ref="A393:A396"/>
    <mergeCell ref="A438:A446"/>
    <mergeCell ref="A431:A433"/>
    <mergeCell ref="A428:A430"/>
    <mergeCell ref="A436:A437"/>
    <mergeCell ref="G240:G242"/>
    <mergeCell ref="E240:E242"/>
    <mergeCell ref="A352:A355"/>
    <mergeCell ref="A356:A369"/>
    <mergeCell ref="A402:A405"/>
    <mergeCell ref="A399:A401"/>
    <mergeCell ref="A456:A460"/>
    <mergeCell ref="A447:A451"/>
    <mergeCell ref="A453:A455"/>
    <mergeCell ref="A421:A422"/>
    <mergeCell ref="B438:B446"/>
    <mergeCell ref="C456:C460"/>
    <mergeCell ref="B456:B460"/>
    <mergeCell ref="C431:C433"/>
    <mergeCell ref="C453:C455"/>
    <mergeCell ref="B431:B433"/>
    <mergeCell ref="C447:C451"/>
    <mergeCell ref="C399:C401"/>
    <mergeCell ref="C402:C405"/>
    <mergeCell ref="B370:B377"/>
    <mergeCell ref="B402:B405"/>
    <mergeCell ref="B399:B401"/>
    <mergeCell ref="B393:B396"/>
    <mergeCell ref="B409:B414"/>
    <mergeCell ref="G249:G250"/>
    <mergeCell ref="E251:E260"/>
    <mergeCell ref="E249:E250"/>
    <mergeCell ref="E243:E244"/>
    <mergeCell ref="E278:E279"/>
    <mergeCell ref="E343:E344"/>
    <mergeCell ref="E399:E401"/>
    <mergeCell ref="E393:E396"/>
    <mergeCell ref="F264:F267"/>
    <mergeCell ref="F268:F277"/>
    <mergeCell ref="F343:F344"/>
    <mergeCell ref="F356:F369"/>
    <mergeCell ref="F370:F377"/>
    <mergeCell ref="F399:F401"/>
    <mergeCell ref="F393:F396"/>
    <mergeCell ref="E370:E377"/>
    <mergeCell ref="E356:E369"/>
    <mergeCell ref="G278:G279"/>
    <mergeCell ref="G343:G344"/>
    <mergeCell ref="G352:G355"/>
    <mergeCell ref="F352:F355"/>
    <mergeCell ref="E334:E336"/>
    <mergeCell ref="E313:E318"/>
    <mergeCell ref="G287:G288"/>
    <mergeCell ref="C42:C43"/>
    <mergeCell ref="B240:B242"/>
    <mergeCell ref="B268:B277"/>
    <mergeCell ref="B264:B267"/>
    <mergeCell ref="B309:B310"/>
    <mergeCell ref="B313:B318"/>
    <mergeCell ref="B278:B279"/>
    <mergeCell ref="M431:M433"/>
    <mergeCell ref="K428:K430"/>
    <mergeCell ref="F141:F198"/>
    <mergeCell ref="H141:H198"/>
    <mergeCell ref="I141:I198"/>
    <mergeCell ref="E121:E122"/>
    <mergeCell ref="F121:F122"/>
    <mergeCell ref="F127:F135"/>
    <mergeCell ref="F124:F126"/>
    <mergeCell ref="E141:E198"/>
    <mergeCell ref="E137:E140"/>
    <mergeCell ref="F137:F140"/>
    <mergeCell ref="H356:H369"/>
    <mergeCell ref="H370:H377"/>
    <mergeCell ref="H402:H405"/>
    <mergeCell ref="H399:H401"/>
    <mergeCell ref="C251:C260"/>
    <mergeCell ref="A309:A310"/>
    <mergeCell ref="A313:A318"/>
    <mergeCell ref="A287:A288"/>
    <mergeCell ref="A301:A303"/>
    <mergeCell ref="A292:A295"/>
    <mergeCell ref="A42:A43"/>
    <mergeCell ref="A39:A41"/>
    <mergeCell ref="B64:B67"/>
    <mergeCell ref="A64:A67"/>
    <mergeCell ref="A73:A74"/>
    <mergeCell ref="B137:B140"/>
    <mergeCell ref="A278:A279"/>
    <mergeCell ref="A285:A286"/>
    <mergeCell ref="A283:A284"/>
    <mergeCell ref="B301:B303"/>
    <mergeCell ref="B68:B69"/>
    <mergeCell ref="B29:B30"/>
    <mergeCell ref="B39:B41"/>
    <mergeCell ref="A212:A239"/>
    <mergeCell ref="A249:A250"/>
    <mergeCell ref="B251:B260"/>
    <mergeCell ref="B249:B250"/>
    <mergeCell ref="A24:A25"/>
    <mergeCell ref="B24:B25"/>
    <mergeCell ref="C24:C25"/>
    <mergeCell ref="B42:B43"/>
    <mergeCell ref="B212:B239"/>
    <mergeCell ref="C212:C239"/>
    <mergeCell ref="C205:C206"/>
    <mergeCell ref="B205:B206"/>
    <mergeCell ref="A205:A206"/>
    <mergeCell ref="B243:B244"/>
    <mergeCell ref="B88:B99"/>
    <mergeCell ref="C88:C99"/>
    <mergeCell ref="B115:B116"/>
    <mergeCell ref="B104:B108"/>
    <mergeCell ref="B82:B83"/>
    <mergeCell ref="C82:C83"/>
    <mergeCell ref="A251:A260"/>
    <mergeCell ref="C68:C69"/>
    <mergeCell ref="B15:B20"/>
    <mergeCell ref="A15:A20"/>
    <mergeCell ref="C39:C41"/>
    <mergeCell ref="A110:A111"/>
    <mergeCell ref="A112:A113"/>
    <mergeCell ref="A68:A69"/>
    <mergeCell ref="A321:A322"/>
    <mergeCell ref="A324:A333"/>
    <mergeCell ref="A334:A336"/>
    <mergeCell ref="A243:A244"/>
    <mergeCell ref="A240:A242"/>
    <mergeCell ref="A264:A267"/>
    <mergeCell ref="A268:A277"/>
    <mergeCell ref="C29:C30"/>
    <mergeCell ref="C33:C34"/>
    <mergeCell ref="A29:A30"/>
    <mergeCell ref="A115:A116"/>
    <mergeCell ref="A121:A122"/>
    <mergeCell ref="C121:C122"/>
    <mergeCell ref="B121:B122"/>
    <mergeCell ref="A117:A120"/>
    <mergeCell ref="B117:B120"/>
    <mergeCell ref="B124:B126"/>
    <mergeCell ref="A124:A126"/>
    <mergeCell ref="C54:C55"/>
    <mergeCell ref="C104:C108"/>
    <mergeCell ref="C64:C67"/>
    <mergeCell ref="C73:C74"/>
    <mergeCell ref="C60:C63"/>
    <mergeCell ref="C264:C267"/>
    <mergeCell ref="C243:C244"/>
    <mergeCell ref="C240:C242"/>
    <mergeCell ref="C249:C250"/>
    <mergeCell ref="C137:C140"/>
    <mergeCell ref="F68:F69"/>
    <mergeCell ref="E68:E69"/>
    <mergeCell ref="F73:F74"/>
    <mergeCell ref="E73:E74"/>
    <mergeCell ref="F334:F336"/>
    <mergeCell ref="F313:F318"/>
    <mergeCell ref="H334:H336"/>
    <mergeCell ref="H324:H333"/>
    <mergeCell ref="G283:G284"/>
    <mergeCell ref="G205:G206"/>
    <mergeCell ref="H212:H239"/>
    <mergeCell ref="H205:H206"/>
    <mergeCell ref="E127:E135"/>
    <mergeCell ref="E124:E126"/>
    <mergeCell ref="G137:G140"/>
    <mergeCell ref="E205:E206"/>
    <mergeCell ref="F324:F333"/>
    <mergeCell ref="E324:E333"/>
    <mergeCell ref="G264:G267"/>
    <mergeCell ref="G268:G277"/>
    <mergeCell ref="G251:G260"/>
    <mergeCell ref="F292:F295"/>
    <mergeCell ref="G292:G295"/>
    <mergeCell ref="F251:F260"/>
    <mergeCell ref="B334:B336"/>
    <mergeCell ref="C268:C277"/>
    <mergeCell ref="C334:C336"/>
    <mergeCell ref="C313:C318"/>
    <mergeCell ref="C309:C310"/>
    <mergeCell ref="B287:B288"/>
    <mergeCell ref="H309:H310"/>
    <mergeCell ref="B285:B286"/>
    <mergeCell ref="C283:C284"/>
    <mergeCell ref="C285:C286"/>
    <mergeCell ref="B292:B295"/>
    <mergeCell ref="B283:B284"/>
    <mergeCell ref="H321:H322"/>
    <mergeCell ref="H313:H318"/>
    <mergeCell ref="H301:H303"/>
    <mergeCell ref="H292:H295"/>
    <mergeCell ref="H287:H288"/>
    <mergeCell ref="G313:G318"/>
    <mergeCell ref="E301:E303"/>
    <mergeCell ref="F301:F303"/>
    <mergeCell ref="F285:F286"/>
    <mergeCell ref="F287:F288"/>
    <mergeCell ref="G309:G310"/>
    <mergeCell ref="G301:G303"/>
    <mergeCell ref="M283:M284"/>
    <mergeCell ref="I283:I284"/>
    <mergeCell ref="M205:M206"/>
    <mergeCell ref="M212:M239"/>
    <mergeCell ref="L343:L344"/>
    <mergeCell ref="K285:K286"/>
    <mergeCell ref="I321:I322"/>
    <mergeCell ref="L292:L295"/>
    <mergeCell ref="K287:K288"/>
    <mergeCell ref="I287:I288"/>
    <mergeCell ref="L205:L206"/>
    <mergeCell ref="L212:L239"/>
    <mergeCell ref="I212:I239"/>
    <mergeCell ref="I205:I206"/>
    <mergeCell ref="L251:L260"/>
    <mergeCell ref="M251:M260"/>
    <mergeCell ref="M249:M250"/>
    <mergeCell ref="M268:M277"/>
    <mergeCell ref="K268:K277"/>
    <mergeCell ref="I240:I242"/>
    <mergeCell ref="J205:J206"/>
    <mergeCell ref="K283:K284"/>
    <mergeCell ref="J243:J244"/>
    <mergeCell ref="J249:J250"/>
    <mergeCell ref="M571:M583"/>
    <mergeCell ref="L532:L541"/>
    <mergeCell ref="L542:L543"/>
    <mergeCell ref="M558:M559"/>
    <mergeCell ref="M550:M552"/>
    <mergeCell ref="C506:C513"/>
    <mergeCell ref="C493:C504"/>
    <mergeCell ref="C542:C543"/>
    <mergeCell ref="C532:C541"/>
    <mergeCell ref="C553:C556"/>
    <mergeCell ref="C550:C552"/>
    <mergeCell ref="I518:I522"/>
    <mergeCell ref="H518:H522"/>
    <mergeCell ref="E518:E522"/>
    <mergeCell ref="E506:E513"/>
    <mergeCell ref="E493:E504"/>
    <mergeCell ref="F493:F504"/>
    <mergeCell ref="I524:I526"/>
    <mergeCell ref="H524:H526"/>
    <mergeCell ref="E524:E526"/>
    <mergeCell ref="K561:K562"/>
    <mergeCell ref="M561:M562"/>
    <mergeCell ref="F561:F562"/>
    <mergeCell ref="G561:G562"/>
    <mergeCell ref="M506:M513"/>
    <mergeCell ref="L506:L513"/>
    <mergeCell ref="M524:M526"/>
    <mergeCell ref="M518:M522"/>
    <mergeCell ref="L545:L548"/>
    <mergeCell ref="M542:M543"/>
    <mergeCell ref="M545:M548"/>
    <mergeCell ref="K545:K548"/>
    <mergeCell ref="B506:B513"/>
    <mergeCell ref="E545:E548"/>
    <mergeCell ref="E542:E543"/>
    <mergeCell ref="F545:F548"/>
    <mergeCell ref="K532:K541"/>
    <mergeCell ref="K524:K526"/>
    <mergeCell ref="G506:G513"/>
    <mergeCell ref="J542:J543"/>
    <mergeCell ref="J545:J548"/>
    <mergeCell ref="C518:C522"/>
    <mergeCell ref="B518:B522"/>
    <mergeCell ref="B545:B548"/>
    <mergeCell ref="C545:C548"/>
    <mergeCell ref="C524:C526"/>
    <mergeCell ref="G532:G541"/>
    <mergeCell ref="G542:G543"/>
    <mergeCell ref="M493:M504"/>
    <mergeCell ref="L493:L504"/>
    <mergeCell ref="L490:L491"/>
    <mergeCell ref="M532:M541"/>
    <mergeCell ref="K493:K504"/>
    <mergeCell ref="K542:K543"/>
    <mergeCell ref="F553:F556"/>
    <mergeCell ref="G553:G556"/>
    <mergeCell ref="G524:G526"/>
    <mergeCell ref="G518:G522"/>
    <mergeCell ref="I553:I556"/>
    <mergeCell ref="L550:L552"/>
    <mergeCell ref="M553:M556"/>
    <mergeCell ref="K550:K552"/>
    <mergeCell ref="K553:K556"/>
    <mergeCell ref="H542:H543"/>
    <mergeCell ref="I532:I541"/>
    <mergeCell ref="I542:I543"/>
    <mergeCell ref="H493:H504"/>
    <mergeCell ref="I493:I504"/>
    <mergeCell ref="H506:H513"/>
    <mergeCell ref="I506:I513"/>
    <mergeCell ref="L524:L526"/>
    <mergeCell ref="M490:M491"/>
    <mergeCell ref="A532:A541"/>
    <mergeCell ref="B532:B541"/>
    <mergeCell ref="B553:B556"/>
    <mergeCell ref="A542:A543"/>
    <mergeCell ref="A545:A548"/>
    <mergeCell ref="B542:B543"/>
    <mergeCell ref="B524:B526"/>
    <mergeCell ref="A518:A522"/>
    <mergeCell ref="A524:A526"/>
    <mergeCell ref="B561:B562"/>
    <mergeCell ref="C561:C562"/>
    <mergeCell ref="C558:C559"/>
    <mergeCell ref="B558:B559"/>
    <mergeCell ref="C490:C491"/>
    <mergeCell ref="B490:B491"/>
    <mergeCell ref="B550:B552"/>
    <mergeCell ref="B493:B504"/>
    <mergeCell ref="F532:F541"/>
    <mergeCell ref="F542:F543"/>
    <mergeCell ref="F518:F522"/>
    <mergeCell ref="F506:F513"/>
    <mergeCell ref="F524:F526"/>
    <mergeCell ref="F490:F491"/>
    <mergeCell ref="E532:E541"/>
    <mergeCell ref="D493:D494"/>
    <mergeCell ref="E490:E491"/>
    <mergeCell ref="L112:L113"/>
    <mergeCell ref="L110:L111"/>
    <mergeCell ref="L60:L63"/>
    <mergeCell ref="L73:L74"/>
    <mergeCell ref="K73:K74"/>
    <mergeCell ref="L68:L69"/>
    <mergeCell ref="K117:K120"/>
    <mergeCell ref="L117:L120"/>
    <mergeCell ref="L64:L67"/>
    <mergeCell ref="K60:K63"/>
    <mergeCell ref="K68:K69"/>
    <mergeCell ref="L88:L99"/>
    <mergeCell ref="L115:L116"/>
    <mergeCell ref="K112:K113"/>
    <mergeCell ref="K115:K116"/>
    <mergeCell ref="K110:K111"/>
    <mergeCell ref="L82:L83"/>
    <mergeCell ref="H15:H20"/>
    <mergeCell ref="G15:G20"/>
    <mergeCell ref="H7:H9"/>
    <mergeCell ref="G7:G9"/>
    <mergeCell ref="F7:F9"/>
    <mergeCell ref="I7:I9"/>
    <mergeCell ref="K104:K108"/>
    <mergeCell ref="L104:L108"/>
    <mergeCell ref="K88:K99"/>
    <mergeCell ref="K82:K83"/>
    <mergeCell ref="G54:G55"/>
    <mergeCell ref="F54:F55"/>
    <mergeCell ref="H54:H55"/>
    <mergeCell ref="L54:L55"/>
    <mergeCell ref="K54:K55"/>
    <mergeCell ref="F104:F108"/>
    <mergeCell ref="F64:F67"/>
    <mergeCell ref="F15:F20"/>
    <mergeCell ref="H39:H41"/>
    <mergeCell ref="I88:I99"/>
    <mergeCell ref="I82:I83"/>
    <mergeCell ref="G64:G67"/>
    <mergeCell ref="F39:F41"/>
    <mergeCell ref="F24:F25"/>
    <mergeCell ref="I117:I120"/>
    <mergeCell ref="H117:H120"/>
    <mergeCell ref="G117:G120"/>
    <mergeCell ref="H88:H99"/>
    <mergeCell ref="H115:H116"/>
    <mergeCell ref="I73:I74"/>
    <mergeCell ref="H68:H69"/>
    <mergeCell ref="I112:I113"/>
    <mergeCell ref="H110:H111"/>
    <mergeCell ref="I110:I111"/>
    <mergeCell ref="I115:I116"/>
    <mergeCell ref="I104:I108"/>
    <mergeCell ref="H104:H108"/>
    <mergeCell ref="H112:H113"/>
    <mergeCell ref="G68:G69"/>
    <mergeCell ref="G73:G74"/>
    <mergeCell ref="G115:G116"/>
    <mergeCell ref="F33:F34"/>
    <mergeCell ref="G104:G108"/>
    <mergeCell ref="G88:G99"/>
    <mergeCell ref="F60:F63"/>
    <mergeCell ref="F88:F99"/>
    <mergeCell ref="I24:I25"/>
    <mergeCell ref="H24:H25"/>
    <mergeCell ref="G33:G34"/>
    <mergeCell ref="H33:H34"/>
    <mergeCell ref="G39:G41"/>
    <mergeCell ref="F29:F30"/>
    <mergeCell ref="I64:I67"/>
    <mergeCell ref="H64:H67"/>
    <mergeCell ref="H82:H83"/>
    <mergeCell ref="H73:H74"/>
    <mergeCell ref="I68:I69"/>
    <mergeCell ref="I60:I63"/>
    <mergeCell ref="F42:F43"/>
    <mergeCell ref="G42:G43"/>
    <mergeCell ref="H42:H43"/>
    <mergeCell ref="I42:I43"/>
    <mergeCell ref="G60:G63"/>
    <mergeCell ref="H60:H63"/>
    <mergeCell ref="G82:G83"/>
    <mergeCell ref="M7:M9"/>
    <mergeCell ref="K7:K9"/>
    <mergeCell ref="K39:K41"/>
    <mergeCell ref="K33:K34"/>
    <mergeCell ref="L33:L34"/>
    <mergeCell ref="I33:I34"/>
    <mergeCell ref="K15:K20"/>
    <mergeCell ref="I15:I20"/>
    <mergeCell ref="M33:M34"/>
    <mergeCell ref="M39:M41"/>
    <mergeCell ref="L15:L20"/>
    <mergeCell ref="L7:L9"/>
    <mergeCell ref="J7:J9"/>
    <mergeCell ref="J15:J20"/>
    <mergeCell ref="J24:J25"/>
    <mergeCell ref="J29:J30"/>
    <mergeCell ref="J33:J34"/>
    <mergeCell ref="J39:J41"/>
    <mergeCell ref="K42:K43"/>
    <mergeCell ref="K64:K67"/>
    <mergeCell ref="G29:G30"/>
    <mergeCell ref="G24:G25"/>
    <mergeCell ref="L24:L25"/>
    <mergeCell ref="K24:K25"/>
    <mergeCell ref="H29:H30"/>
    <mergeCell ref="M29:M30"/>
    <mergeCell ref="I29:I30"/>
    <mergeCell ref="K29:K30"/>
    <mergeCell ref="L29:L30"/>
    <mergeCell ref="I54:I55"/>
    <mergeCell ref="L42:L43"/>
    <mergeCell ref="L39:L41"/>
    <mergeCell ref="I39:I41"/>
    <mergeCell ref="J42:J43"/>
    <mergeCell ref="J54:J55"/>
    <mergeCell ref="J60:J63"/>
    <mergeCell ref="M484:M485"/>
    <mergeCell ref="M82:M83"/>
    <mergeCell ref="M60:M63"/>
    <mergeCell ref="M64:M67"/>
    <mergeCell ref="M15:M20"/>
    <mergeCell ref="M104:M108"/>
    <mergeCell ref="M88:M99"/>
    <mergeCell ref="M24:M25"/>
    <mergeCell ref="M68:M69"/>
    <mergeCell ref="M54:M55"/>
    <mergeCell ref="M110:M111"/>
    <mergeCell ref="M112:M113"/>
    <mergeCell ref="M115:M116"/>
    <mergeCell ref="M117:M120"/>
    <mergeCell ref="M42:M43"/>
    <mergeCell ref="M73:M74"/>
    <mergeCell ref="M141:M198"/>
    <mergeCell ref="M124:M126"/>
    <mergeCell ref="M121:M122"/>
    <mergeCell ref="M137:M140"/>
    <mergeCell ref="M127:M135"/>
    <mergeCell ref="M287:M288"/>
    <mergeCell ref="M436:M437"/>
    <mergeCell ref="M428:M430"/>
    <mergeCell ref="M463:M481"/>
    <mergeCell ref="M456:M460"/>
    <mergeCell ref="M447:M451"/>
    <mergeCell ref="M438:M446"/>
    <mergeCell ref="M453:M455"/>
    <mergeCell ref="L283:L284"/>
    <mergeCell ref="L352:L355"/>
    <mergeCell ref="K212:K239"/>
    <mergeCell ref="K301:K303"/>
    <mergeCell ref="L287:L288"/>
    <mergeCell ref="L456:L460"/>
    <mergeCell ref="K456:K460"/>
    <mergeCell ref="L428:L430"/>
    <mergeCell ref="K243:K244"/>
    <mergeCell ref="K249:K250"/>
    <mergeCell ref="K251:K260"/>
    <mergeCell ref="K264:K267"/>
    <mergeCell ref="M240:M242"/>
    <mergeCell ref="M243:M244"/>
    <mergeCell ref="M264:M267"/>
    <mergeCell ref="M278:M279"/>
    <mergeCell ref="L249:L250"/>
    <mergeCell ref="L243:L244"/>
    <mergeCell ref="L240:L242"/>
    <mergeCell ref="K205:K206"/>
    <mergeCell ref="M285:M286"/>
    <mergeCell ref="H249:H250"/>
    <mergeCell ref="F249:F250"/>
    <mergeCell ref="F243:F244"/>
    <mergeCell ref="G243:G244"/>
    <mergeCell ref="H243:H244"/>
    <mergeCell ref="L285:L286"/>
    <mergeCell ref="L264:L267"/>
    <mergeCell ref="L268:L277"/>
    <mergeCell ref="L278:L279"/>
    <mergeCell ref="H278:H279"/>
    <mergeCell ref="H268:H277"/>
    <mergeCell ref="I285:I286"/>
    <mergeCell ref="H285:H286"/>
    <mergeCell ref="H283:H284"/>
    <mergeCell ref="I264:I267"/>
    <mergeCell ref="I251:I260"/>
    <mergeCell ref="H264:H267"/>
    <mergeCell ref="K278:K279"/>
    <mergeCell ref="K240:K242"/>
    <mergeCell ref="G285:G286"/>
    <mergeCell ref="F205:F206"/>
    <mergeCell ref="G212:G239"/>
    <mergeCell ref="K141:K198"/>
    <mergeCell ref="L141:L198"/>
    <mergeCell ref="K137:K140"/>
    <mergeCell ref="K124:K126"/>
    <mergeCell ref="L124:L126"/>
    <mergeCell ref="L137:L140"/>
    <mergeCell ref="H121:H122"/>
    <mergeCell ref="I121:I122"/>
    <mergeCell ref="K121:K122"/>
    <mergeCell ref="L121:L122"/>
    <mergeCell ref="J121:J122"/>
    <mergeCell ref="J124:J126"/>
    <mergeCell ref="J127:J135"/>
    <mergeCell ref="J137:J140"/>
    <mergeCell ref="J141:J198"/>
    <mergeCell ref="H124:H126"/>
    <mergeCell ref="H127:H135"/>
    <mergeCell ref="I124:I126"/>
    <mergeCell ref="I127:I135"/>
    <mergeCell ref="K127:K135"/>
    <mergeCell ref="L127:L135"/>
    <mergeCell ref="H137:H140"/>
    <mergeCell ref="I137:I140"/>
    <mergeCell ref="L484:L485"/>
    <mergeCell ref="L558:L559"/>
    <mergeCell ref="L561:L562"/>
    <mergeCell ref="K571:K583"/>
    <mergeCell ref="K490:K491"/>
    <mergeCell ref="K506:K513"/>
    <mergeCell ref="K518:K522"/>
    <mergeCell ref="K484:K485"/>
    <mergeCell ref="K431:K433"/>
    <mergeCell ref="L431:L433"/>
    <mergeCell ref="L463:L481"/>
    <mergeCell ref="L453:L455"/>
    <mergeCell ref="L447:L451"/>
    <mergeCell ref="L436:L437"/>
    <mergeCell ref="L438:L446"/>
    <mergeCell ref="K447:K451"/>
    <mergeCell ref="K463:K481"/>
    <mergeCell ref="L553:L556"/>
    <mergeCell ref="L518:L522"/>
    <mergeCell ref="K453:K455"/>
    <mergeCell ref="K558:K559"/>
    <mergeCell ref="L571:L583"/>
    <mergeCell ref="K438:K446"/>
    <mergeCell ref="K436:K437"/>
    <mergeCell ref="G356:G369"/>
    <mergeCell ref="H393:H396"/>
    <mergeCell ref="I447:I451"/>
    <mergeCell ref="G438:G446"/>
    <mergeCell ref="H343:H344"/>
    <mergeCell ref="G370:G377"/>
    <mergeCell ref="I343:I344"/>
    <mergeCell ref="I409:I414"/>
    <mergeCell ref="I399:I401"/>
    <mergeCell ref="I402:I405"/>
    <mergeCell ref="H447:H451"/>
    <mergeCell ref="H406:H408"/>
    <mergeCell ref="I356:I369"/>
    <mergeCell ref="I352:I355"/>
    <mergeCell ref="H352:H355"/>
    <mergeCell ref="I431:I433"/>
    <mergeCell ref="I428:I430"/>
    <mergeCell ref="I421:I422"/>
    <mergeCell ref="I438:I446"/>
    <mergeCell ref="I436:I437"/>
    <mergeCell ref="I370:I377"/>
    <mergeCell ref="I393:I396"/>
    <mergeCell ref="I490:I491"/>
    <mergeCell ref="G393:G396"/>
    <mergeCell ref="H456:H460"/>
    <mergeCell ref="H484:H485"/>
    <mergeCell ref="I456:I460"/>
    <mergeCell ref="G406:G408"/>
    <mergeCell ref="I406:I408"/>
    <mergeCell ref="H453:H455"/>
    <mergeCell ref="I453:I455"/>
    <mergeCell ref="I313:I318"/>
    <mergeCell ref="I309:I310"/>
    <mergeCell ref="G453:G455"/>
    <mergeCell ref="F283:F284"/>
    <mergeCell ref="I268:I277"/>
    <mergeCell ref="E409:E414"/>
    <mergeCell ref="E436:E437"/>
    <mergeCell ref="F436:F437"/>
    <mergeCell ref="H438:H446"/>
    <mergeCell ref="H409:H414"/>
    <mergeCell ref="H431:H433"/>
    <mergeCell ref="H428:H430"/>
    <mergeCell ref="H436:H437"/>
    <mergeCell ref="H421:H422"/>
    <mergeCell ref="E438:E446"/>
    <mergeCell ref="G431:G433"/>
    <mergeCell ref="F421:F422"/>
    <mergeCell ref="G428:G430"/>
    <mergeCell ref="F431:F433"/>
    <mergeCell ref="F409:F414"/>
    <mergeCell ref="G409:G414"/>
    <mergeCell ref="F438:F446"/>
    <mergeCell ref="I334:I336"/>
    <mergeCell ref="I324:I333"/>
    <mergeCell ref="F240:F242"/>
    <mergeCell ref="H240:H242"/>
    <mergeCell ref="H251:H260"/>
    <mergeCell ref="E283:E284"/>
    <mergeCell ref="E287:E288"/>
    <mergeCell ref="E285:E286"/>
    <mergeCell ref="M406:M408"/>
    <mergeCell ref="M402:M405"/>
    <mergeCell ref="M393:M396"/>
    <mergeCell ref="G402:G405"/>
    <mergeCell ref="G399:G401"/>
    <mergeCell ref="G334:G336"/>
    <mergeCell ref="G324:G333"/>
    <mergeCell ref="E321:E322"/>
    <mergeCell ref="F321:F322"/>
    <mergeCell ref="G321:G322"/>
    <mergeCell ref="E352:E355"/>
    <mergeCell ref="I243:I244"/>
    <mergeCell ref="I278:I279"/>
    <mergeCell ref="F278:F279"/>
    <mergeCell ref="E292:E295"/>
    <mergeCell ref="E264:E267"/>
    <mergeCell ref="I292:I295"/>
    <mergeCell ref="I301:I303"/>
    <mergeCell ref="E268:E277"/>
    <mergeCell ref="I249:I250"/>
    <mergeCell ref="M409:M414"/>
    <mergeCell ref="K313:K318"/>
    <mergeCell ref="K309:K310"/>
    <mergeCell ref="L309:L310"/>
    <mergeCell ref="M292:M295"/>
    <mergeCell ref="M309:M310"/>
    <mergeCell ref="M370:M377"/>
    <mergeCell ref="L301:L303"/>
    <mergeCell ref="M301:M303"/>
    <mergeCell ref="L313:L318"/>
    <mergeCell ref="M313:M318"/>
    <mergeCell ref="L324:L333"/>
    <mergeCell ref="M324:M333"/>
    <mergeCell ref="K356:K369"/>
    <mergeCell ref="M352:M355"/>
    <mergeCell ref="K352:K355"/>
    <mergeCell ref="L399:L401"/>
    <mergeCell ref="L393:L396"/>
    <mergeCell ref="K292:K295"/>
    <mergeCell ref="K343:K344"/>
    <mergeCell ref="F309:F310"/>
    <mergeCell ref="E309:E310"/>
    <mergeCell ref="L421:L422"/>
    <mergeCell ref="M421:M422"/>
    <mergeCell ref="K421:K422"/>
    <mergeCell ref="M334:M336"/>
    <mergeCell ref="K321:K322"/>
    <mergeCell ref="M321:M322"/>
    <mergeCell ref="K324:K333"/>
    <mergeCell ref="L321:L322"/>
    <mergeCell ref="K399:K401"/>
    <mergeCell ref="K393:K396"/>
    <mergeCell ref="M343:M344"/>
    <mergeCell ref="L356:L369"/>
    <mergeCell ref="M356:M369"/>
    <mergeCell ref="M399:M401"/>
    <mergeCell ref="K409:K414"/>
    <mergeCell ref="L409:L414"/>
    <mergeCell ref="K370:K377"/>
    <mergeCell ref="L370:L377"/>
    <mergeCell ref="L334:L336"/>
    <mergeCell ref="K334:K336"/>
    <mergeCell ref="K406:K408"/>
    <mergeCell ref="K402:K405"/>
    <mergeCell ref="L402:L405"/>
    <mergeCell ref="L406:L408"/>
  </mergeCells>
  <hyperlinks>
    <hyperlink ref="A6" r:id="rId1" display="https://www.capitol.hawaii.gov/session2018/bills/GM1105_.PDF" xr:uid="{00000000-0004-0000-0000-000000000000}"/>
    <hyperlink ref="G6" r:id="rId2" xr:uid="{00000000-0004-0000-0000-000001000000}"/>
    <hyperlink ref="A7" r:id="rId3" display="https://www.capitol.hawaii.gov/session2018/bills/GM1115_.PDF" xr:uid="{00000000-0004-0000-0000-000002000000}"/>
    <hyperlink ref="G7" r:id="rId4" xr:uid="{00000000-0004-0000-0000-000003000000}"/>
    <hyperlink ref="A10" r:id="rId5" display="https://www.capitol.hawaii.gov/session2018/bills/GM1116_.PDF" xr:uid="{00000000-0004-0000-0000-000004000000}"/>
    <hyperlink ref="G10" r:id="rId6" xr:uid="{00000000-0004-0000-0000-000005000000}"/>
    <hyperlink ref="A11" r:id="rId7" display="https://www.capitol.hawaii.gov/session2018/bills/GM1117_.PDF" xr:uid="{00000000-0004-0000-0000-000006000000}"/>
    <hyperlink ref="A12" r:id="rId8" display="https://www.capitol.hawaii.gov/session2018/bills/GM1135_.PDF" xr:uid="{00000000-0004-0000-0000-000007000000}"/>
    <hyperlink ref="G12" r:id="rId9" xr:uid="{00000000-0004-0000-0000-000008000000}"/>
    <hyperlink ref="A13" r:id="rId10" display="https://www.capitol.hawaii.gov/session2018/bills/GM1136_.PDF" xr:uid="{00000000-0004-0000-0000-000009000000}"/>
    <hyperlink ref="G13" r:id="rId11" xr:uid="{00000000-0004-0000-0000-00000A000000}"/>
    <hyperlink ref="A14" r:id="rId12" display="https://www.capitol.hawaii.gov/session2018/bills/GM1137_.PDF" xr:uid="{00000000-0004-0000-0000-00000B000000}"/>
    <hyperlink ref="G14" r:id="rId13" xr:uid="{00000000-0004-0000-0000-00000C000000}"/>
    <hyperlink ref="A15" r:id="rId14" display="https://www.capitol.hawaii.gov/session2018/bills/GM1145_.PDF" xr:uid="{00000000-0004-0000-0000-00000D000000}"/>
    <hyperlink ref="G15" r:id="rId15" xr:uid="{00000000-0004-0000-0000-00000E000000}"/>
    <hyperlink ref="A21" r:id="rId16" display="https://www.capitol.hawaii.gov/session2018/bills/GM1147_.PDF" xr:uid="{00000000-0004-0000-0000-00000F000000}"/>
    <hyperlink ref="G21" r:id="rId17" xr:uid="{00000000-0004-0000-0000-000010000000}"/>
    <hyperlink ref="A22" r:id="rId18" display="https://www.capitol.hawaii.gov/session2018/bills/GM1161_.PDF" xr:uid="{00000000-0004-0000-0000-000011000000}"/>
    <hyperlink ref="G22" r:id="rId19" xr:uid="{00000000-0004-0000-0000-000012000000}"/>
    <hyperlink ref="A23" r:id="rId20" display="https://www.capitol.hawaii.gov/session2018/bills/GM1168_.PDF" xr:uid="{00000000-0004-0000-0000-000013000000}"/>
    <hyperlink ref="G23" r:id="rId21" xr:uid="{00000000-0004-0000-0000-000014000000}"/>
    <hyperlink ref="A24" r:id="rId22" display="https://www.capitol.hawaii.gov/session2018/bills/GM1173_.PDF" xr:uid="{00000000-0004-0000-0000-000015000000}"/>
    <hyperlink ref="G24" r:id="rId23" xr:uid="{00000000-0004-0000-0000-000016000000}"/>
    <hyperlink ref="A26" r:id="rId24" display="https://www.capitol.hawaii.gov/session2018/bills/GM1185_.PDF" xr:uid="{00000000-0004-0000-0000-000017000000}"/>
    <hyperlink ref="G26" r:id="rId25" xr:uid="{00000000-0004-0000-0000-000018000000}"/>
    <hyperlink ref="A27" r:id="rId26" display="https://www.capitol.hawaii.gov/session2018/bills/GM1219_.PDF" xr:uid="{00000000-0004-0000-0000-000019000000}"/>
    <hyperlink ref="G27" r:id="rId27" xr:uid="{00000000-0004-0000-0000-00001A000000}"/>
    <hyperlink ref="A28" r:id="rId28" display="https://www.capitol.hawaii.gov/session2018/bills/GM1220_.PDF" xr:uid="{00000000-0004-0000-0000-00001B000000}"/>
    <hyperlink ref="G28" r:id="rId29" xr:uid="{00000000-0004-0000-0000-00001C000000}"/>
    <hyperlink ref="A29" r:id="rId30" display="https://www.capitol.hawaii.gov/session2018/bills/GM1222_.PDF" xr:uid="{00000000-0004-0000-0000-00001D000000}"/>
    <hyperlink ref="G29" r:id="rId31" xr:uid="{00000000-0004-0000-0000-00001E000000}"/>
    <hyperlink ref="A31" r:id="rId32" display="https://www.capitol.hawaii.gov/session2018/bills/GM1231_.PDF" xr:uid="{00000000-0004-0000-0000-00001F000000}"/>
    <hyperlink ref="D31" r:id="rId33" xr:uid="{00000000-0004-0000-0000-000020000000}"/>
    <hyperlink ref="G31" r:id="rId34" xr:uid="{00000000-0004-0000-0000-000021000000}"/>
    <hyperlink ref="A32" r:id="rId35" display="https://www.capitol.hawaii.gov/session2018/bills/GM1232_.PDF" xr:uid="{00000000-0004-0000-0000-000022000000}"/>
    <hyperlink ref="D32" r:id="rId36" xr:uid="{00000000-0004-0000-0000-000023000000}"/>
    <hyperlink ref="G32" r:id="rId37" xr:uid="{00000000-0004-0000-0000-000024000000}"/>
    <hyperlink ref="A35" r:id="rId38" display="https://www.capitol.hawaii.gov/session2018/bills/GM1244_.PDF" xr:uid="{00000000-0004-0000-0000-000027000000}"/>
    <hyperlink ref="D35" r:id="rId39" xr:uid="{00000000-0004-0000-0000-000028000000}"/>
    <hyperlink ref="G35" r:id="rId40" xr:uid="{00000000-0004-0000-0000-000029000000}"/>
    <hyperlink ref="A36" r:id="rId41" display="https://www.capitol.hawaii.gov/session2018/bills/GM1309_.PDF" xr:uid="{00000000-0004-0000-0000-00002A000000}"/>
    <hyperlink ref="G36" r:id="rId42" xr:uid="{00000000-0004-0000-0000-00002B000000}"/>
    <hyperlink ref="A37" r:id="rId43" display="https://www.capitol.hawaii.gov/session2017/bills/GM1115_.PDF" xr:uid="{00000000-0004-0000-0000-00002C000000}"/>
    <hyperlink ref="D37" r:id="rId44" xr:uid="{00000000-0004-0000-0000-00002D000000}"/>
    <hyperlink ref="G37" r:id="rId45" xr:uid="{00000000-0004-0000-0000-00002E000000}"/>
    <hyperlink ref="A38" r:id="rId46" display="https://www.capitol.hawaii.gov/session2017/bills/GM1129_.PDF" xr:uid="{00000000-0004-0000-0000-00002F000000}"/>
    <hyperlink ref="G38" r:id="rId47" xr:uid="{00000000-0004-0000-0000-000030000000}"/>
    <hyperlink ref="A39" r:id="rId48" display="https://www.capitol.hawaii.gov/session2017/bills/GM1132_.PDF" xr:uid="{00000000-0004-0000-0000-000031000000}"/>
    <hyperlink ref="G39" r:id="rId49" xr:uid="{00000000-0004-0000-0000-000032000000}"/>
    <hyperlink ref="A42" r:id="rId50" display="https://www.capitol.hawaii.gov/session2017/bills/GM1133_.PDF" xr:uid="{00000000-0004-0000-0000-000033000000}"/>
    <hyperlink ref="G42" r:id="rId51" xr:uid="{00000000-0004-0000-0000-000034000000}"/>
    <hyperlink ref="A44" r:id="rId52" display="https://www.capitol.hawaii.gov/session2017/bills/GM1157_.PDF" xr:uid="{00000000-0004-0000-0000-000035000000}"/>
    <hyperlink ref="D44" r:id="rId53" xr:uid="{00000000-0004-0000-0000-000036000000}"/>
    <hyperlink ref="G44" r:id="rId54" xr:uid="{00000000-0004-0000-0000-000037000000}"/>
    <hyperlink ref="A45" r:id="rId55" display="https://www.capitol.hawaii.gov/session2017/bills/GM1162_.PDF" xr:uid="{00000000-0004-0000-0000-000038000000}"/>
    <hyperlink ref="G45" r:id="rId56" xr:uid="{00000000-0004-0000-0000-000039000000}"/>
    <hyperlink ref="A46" r:id="rId57" display="https://www.capitol.hawaii.gov/session2017/bills/GM1242_.PDF" xr:uid="{00000000-0004-0000-0000-00003A000000}"/>
    <hyperlink ref="D46" r:id="rId58" xr:uid="{00000000-0004-0000-0000-00003B000000}"/>
    <hyperlink ref="G46" r:id="rId59" xr:uid="{00000000-0004-0000-0000-00003C000000}"/>
    <hyperlink ref="A47" r:id="rId60" display="https://www.capitol.hawaii.gov/session2017/bills/GM1243_.PDF" xr:uid="{00000000-0004-0000-0000-00003D000000}"/>
    <hyperlink ref="D47" r:id="rId61" xr:uid="{00000000-0004-0000-0000-00003E000000}"/>
    <hyperlink ref="G47" r:id="rId62" xr:uid="{00000000-0004-0000-0000-00003F000000}"/>
    <hyperlink ref="A48" r:id="rId63" display="https://www.capitol.hawaii.gov/session2017/bills/GM1300_.PDF" xr:uid="{00000000-0004-0000-0000-000040000000}"/>
    <hyperlink ref="D48" r:id="rId64" xr:uid="{00000000-0004-0000-0000-000041000000}"/>
    <hyperlink ref="G48" r:id="rId65" xr:uid="{00000000-0004-0000-0000-000042000000}"/>
    <hyperlink ref="A49" r:id="rId66" display="https://www.capitol.hawaii.gov/session2017/bills/GM1312_.PDF" xr:uid="{00000000-0004-0000-0000-000043000000}"/>
    <hyperlink ref="G49" r:id="rId67" xr:uid="{00000000-0004-0000-0000-000044000000}"/>
    <hyperlink ref="A50" r:id="rId68" display="https://www.capitol.hawaii.gov/session2016/bills/GM1127_.PDF" xr:uid="{00000000-0004-0000-0000-000045000000}"/>
    <hyperlink ref="D50" r:id="rId69" xr:uid="{00000000-0004-0000-0000-000046000000}"/>
    <hyperlink ref="G50" r:id="rId70" xr:uid="{00000000-0004-0000-0000-000047000000}"/>
    <hyperlink ref="A51" r:id="rId71" display="https://www.capitol.hawaii.gov/session2016/bills/GM1158_.PDF" xr:uid="{00000000-0004-0000-0000-000048000000}"/>
    <hyperlink ref="D51" r:id="rId72" xr:uid="{00000000-0004-0000-0000-000049000000}"/>
    <hyperlink ref="G51" r:id="rId73" xr:uid="{00000000-0004-0000-0000-00004A000000}"/>
    <hyperlink ref="A52" r:id="rId74" display="https://www.capitol.hawaii.gov/session2016/bills/GM1163_.PDF" xr:uid="{00000000-0004-0000-0000-00004B000000}"/>
    <hyperlink ref="G52" r:id="rId75" xr:uid="{00000000-0004-0000-0000-00004C000000}"/>
    <hyperlink ref="A53" r:id="rId76" display="https://www.capitol.hawaii.gov/session2016/bills/GM1167_.PDF" xr:uid="{00000000-0004-0000-0000-00004D000000}"/>
    <hyperlink ref="G53" r:id="rId77" xr:uid="{00000000-0004-0000-0000-00004E000000}"/>
    <hyperlink ref="A54" r:id="rId78" display="https://www.capitol.hawaii.gov/session2016/bills/GM1177_.PDF" xr:uid="{00000000-0004-0000-0000-00004F000000}"/>
    <hyperlink ref="G54" r:id="rId79" xr:uid="{00000000-0004-0000-0000-000050000000}"/>
    <hyperlink ref="A56" r:id="rId80" display="https://www.capitol.hawaii.gov/session2016/bills/GM1199_.PDF" xr:uid="{00000000-0004-0000-0000-000051000000}"/>
    <hyperlink ref="G56" r:id="rId81" xr:uid="{00000000-0004-0000-0000-000052000000}"/>
    <hyperlink ref="A57" r:id="rId82" display="https://www.capitol.hawaii.gov/session2016/bills/GM1217_.PDF" xr:uid="{00000000-0004-0000-0000-000053000000}"/>
    <hyperlink ref="G57" r:id="rId83" xr:uid="{00000000-0004-0000-0000-000054000000}"/>
    <hyperlink ref="A58" r:id="rId84" display="https://www.capitol.hawaii.gov/session2016/bills/GM1218_.PDF" xr:uid="{00000000-0004-0000-0000-000055000000}"/>
    <hyperlink ref="G58" r:id="rId85" xr:uid="{00000000-0004-0000-0000-000056000000}"/>
    <hyperlink ref="A59" r:id="rId86" display="https://www.capitol.hawaii.gov/session2016/bills/GM1222_.PDF" xr:uid="{00000000-0004-0000-0000-000057000000}"/>
    <hyperlink ref="G59" r:id="rId87" xr:uid="{00000000-0004-0000-0000-000058000000}"/>
    <hyperlink ref="A60" r:id="rId88" display="https://www.capitol.hawaii.gov/session2016/bills/GM1232_.PDF" xr:uid="{00000000-0004-0000-0000-000059000000}"/>
    <hyperlink ref="G60" r:id="rId89" xr:uid="{00000000-0004-0000-0000-00005A000000}"/>
    <hyperlink ref="A64" r:id="rId90" display="https://www.capitol.hawaii.gov/session2016/bills/GM1273_.PDF" xr:uid="{00000000-0004-0000-0000-00005B000000}"/>
    <hyperlink ref="G64" r:id="rId91" xr:uid="{00000000-0004-0000-0000-00005C000000}"/>
    <hyperlink ref="A68" r:id="rId92" display="https://www.capitol.hawaii.gov/session2016/bills/GM1275_.PDF" xr:uid="{00000000-0004-0000-0000-00005D000000}"/>
    <hyperlink ref="G68" r:id="rId93" xr:uid="{00000000-0004-0000-0000-00005E000000}"/>
    <hyperlink ref="A70" r:id="rId94" display="https://www.capitol.hawaii.gov/session2016/bills/GM1278_.PDF" xr:uid="{00000000-0004-0000-0000-00005F000000}"/>
    <hyperlink ref="G70" r:id="rId95" xr:uid="{00000000-0004-0000-0000-000060000000}"/>
    <hyperlink ref="A71" r:id="rId96" display="https://www.capitol.hawaii.gov/session2016/bills/GM1297_.PDF" xr:uid="{00000000-0004-0000-0000-000061000000}"/>
    <hyperlink ref="G71" r:id="rId97" xr:uid="{00000000-0004-0000-0000-000062000000}"/>
    <hyperlink ref="A72" r:id="rId98" display="https://www.capitol.hawaii.gov/session2016/bills/GM1298_.PDF" xr:uid="{00000000-0004-0000-0000-000063000000}"/>
    <hyperlink ref="G72" r:id="rId99" xr:uid="{00000000-0004-0000-0000-000064000000}"/>
    <hyperlink ref="A73" r:id="rId100" display="https://www.capitol.hawaii.gov/session2016/bills/GM1353_.PDF" xr:uid="{00000000-0004-0000-0000-000065000000}"/>
    <hyperlink ref="G73" r:id="rId101" xr:uid="{00000000-0004-0000-0000-000066000000}"/>
    <hyperlink ref="A75" r:id="rId102" display="https://www.capitol.hawaii.gov/session2016/bills/GM1357_.PDF" xr:uid="{00000000-0004-0000-0000-000067000000}"/>
    <hyperlink ref="G75" r:id="rId103" xr:uid="{00000000-0004-0000-0000-000068000000}"/>
    <hyperlink ref="A76" r:id="rId104" display="https://www.capitol.hawaii.gov/session2016/bills/GM1368_.PDF" xr:uid="{00000000-0004-0000-0000-000069000000}"/>
    <hyperlink ref="G76" r:id="rId105" xr:uid="{00000000-0004-0000-0000-00006A000000}"/>
    <hyperlink ref="A77" r:id="rId106" display="https://www.capitol.hawaii.gov/session2015/bills/GM1108_.PDF" xr:uid="{00000000-0004-0000-0000-00006B000000}"/>
    <hyperlink ref="G77" r:id="rId107" xr:uid="{00000000-0004-0000-0000-00006C000000}"/>
    <hyperlink ref="A78" r:id="rId108" display="https://www.capitol.hawaii.gov/session2015/bills/GM1138_.PDF" xr:uid="{00000000-0004-0000-0000-00006D000000}"/>
    <hyperlink ref="G78" r:id="rId109" xr:uid="{00000000-0004-0000-0000-00006E000000}"/>
    <hyperlink ref="A79" r:id="rId110" display="https://www.capitol.hawaii.gov/session2015/bills/GM1168_.PDF" xr:uid="{00000000-0004-0000-0000-00006F000000}"/>
    <hyperlink ref="G79" r:id="rId111" xr:uid="{00000000-0004-0000-0000-000070000000}"/>
    <hyperlink ref="A80" r:id="rId112" display="https://www.capitol.hawaii.gov/session2015/bills/GM1174_.PDF" xr:uid="{00000000-0004-0000-0000-000071000000}"/>
    <hyperlink ref="G80" r:id="rId113" xr:uid="{00000000-0004-0000-0000-000072000000}"/>
    <hyperlink ref="A81" r:id="rId114" display="https://www.capitol.hawaii.gov/session2015/bills/GM1175_.PDF" xr:uid="{00000000-0004-0000-0000-000073000000}"/>
    <hyperlink ref="G81" r:id="rId115" xr:uid="{00000000-0004-0000-0000-000074000000}"/>
    <hyperlink ref="A82" r:id="rId116" display="https://www.capitol.hawaii.gov/session2015/bills/GM1197_.PDF" xr:uid="{00000000-0004-0000-0000-000075000000}"/>
    <hyperlink ref="G82" r:id="rId117" xr:uid="{00000000-0004-0000-0000-000076000000}"/>
    <hyperlink ref="A84" r:id="rId118" display="https://www.capitol.hawaii.gov/session2015/bills/GM1198_.PDF" xr:uid="{00000000-0004-0000-0000-000077000000}"/>
    <hyperlink ref="G84" r:id="rId119" xr:uid="{00000000-0004-0000-0000-000078000000}"/>
    <hyperlink ref="A85" r:id="rId120" display="https://www.capitol.hawaii.gov/session2015/bills/GM1199_.PDF" xr:uid="{00000000-0004-0000-0000-000079000000}"/>
    <hyperlink ref="G85" r:id="rId121" xr:uid="{00000000-0004-0000-0000-00007A000000}"/>
    <hyperlink ref="A86" r:id="rId122" display="https://www.capitol.hawaii.gov/session2015/bills/GM1200_.PDF" xr:uid="{00000000-0004-0000-0000-00007B000000}"/>
    <hyperlink ref="G86" r:id="rId123" xr:uid="{00000000-0004-0000-0000-00007C000000}"/>
    <hyperlink ref="A87" r:id="rId124" display="https://www.capitol.hawaii.gov/session2015/bills/GM1229_.PDF" xr:uid="{00000000-0004-0000-0000-00007D000000}"/>
    <hyperlink ref="G87" r:id="rId125" xr:uid="{00000000-0004-0000-0000-00007E000000}"/>
    <hyperlink ref="A88" r:id="rId126" display="https://www.capitol.hawaii.gov/session2015/bills/GM1232_.PDF" xr:uid="{00000000-0004-0000-0000-00007F000000}"/>
    <hyperlink ref="G88" r:id="rId127" xr:uid="{00000000-0004-0000-0000-000080000000}"/>
    <hyperlink ref="A100" r:id="rId128" display="https://www.capitol.hawaii.gov/session2015/bills/GM1244_.PDF" xr:uid="{00000000-0004-0000-0000-000081000000}"/>
    <hyperlink ref="G100" r:id="rId129" xr:uid="{00000000-0004-0000-0000-000082000000}"/>
    <hyperlink ref="A101" r:id="rId130" display="https://www.capitol.hawaii.gov/session2015/bills/GM1260_.PDF" xr:uid="{00000000-0004-0000-0000-000083000000}"/>
    <hyperlink ref="G101" r:id="rId131" xr:uid="{00000000-0004-0000-0000-000084000000}"/>
    <hyperlink ref="A102" r:id="rId132" display="https://www.capitol.hawaii.gov/session2015/bills/GM1262_.PDF" xr:uid="{00000000-0004-0000-0000-000085000000}"/>
    <hyperlink ref="G102" r:id="rId133" xr:uid="{00000000-0004-0000-0000-000086000000}"/>
    <hyperlink ref="A103" r:id="rId134" display="https://www.capitol.hawaii.gov/session2015/bills/GM1265_.PDF" xr:uid="{00000000-0004-0000-0000-000087000000}"/>
    <hyperlink ref="G103" r:id="rId135" xr:uid="{00000000-0004-0000-0000-000088000000}"/>
    <hyperlink ref="A104" r:id="rId136" display="https://www.capitol.hawaii.gov/session2015/bills/GM1286_.PDF" xr:uid="{00000000-0004-0000-0000-000089000000}"/>
    <hyperlink ref="G104" r:id="rId137" xr:uid="{00000000-0004-0000-0000-00008A000000}"/>
    <hyperlink ref="A109" r:id="rId138" display="https://www.capitol.hawaii.gov/session2015/bills/GM1302_.PDF" xr:uid="{00000000-0004-0000-0000-00008B000000}"/>
    <hyperlink ref="G109" r:id="rId139" xr:uid="{00000000-0004-0000-0000-00008C000000}"/>
    <hyperlink ref="A110" r:id="rId140" display="https://www.capitol.hawaii.gov/session2015/bills/GM1337_.PDF" xr:uid="{00000000-0004-0000-0000-00008D000000}"/>
    <hyperlink ref="G110" r:id="rId141" xr:uid="{00000000-0004-0000-0000-00008E000000}"/>
    <hyperlink ref="A112" r:id="rId142" display="https://www.capitol.hawaii.gov/session2014/bills/GM1123_.PDF" xr:uid="{00000000-0004-0000-0000-00008F000000}"/>
    <hyperlink ref="G112" r:id="rId143" xr:uid="{00000000-0004-0000-0000-000090000000}"/>
    <hyperlink ref="A114" r:id="rId144" display="https://www.capitol.hawaii.gov/session2014/bills/GM1152_.PDF" xr:uid="{00000000-0004-0000-0000-000091000000}"/>
    <hyperlink ref="G114" r:id="rId145" xr:uid="{00000000-0004-0000-0000-000092000000}"/>
    <hyperlink ref="A115" r:id="rId146" display="https://www.capitol.hawaii.gov/session2014/bills/GM1155_.PDF" xr:uid="{00000000-0004-0000-0000-000093000000}"/>
    <hyperlink ref="G115" r:id="rId147" xr:uid="{00000000-0004-0000-0000-000094000000}"/>
    <hyperlink ref="A117" r:id="rId148" display="https://www.capitol.hawaii.gov/session2014/bills/GM1183_.PDF" xr:uid="{00000000-0004-0000-0000-000095000000}"/>
    <hyperlink ref="G117" r:id="rId149" xr:uid="{00000000-0004-0000-0000-000096000000}"/>
    <hyperlink ref="A121" r:id="rId150" display="https://www.capitol.hawaii.gov/session2014/bills/GM1196_.PDF" xr:uid="{00000000-0004-0000-0000-000097000000}"/>
    <hyperlink ref="G121" r:id="rId151" xr:uid="{00000000-0004-0000-0000-000098000000}"/>
    <hyperlink ref="A123" r:id="rId152" display="https://www.capitol.hawaii.gov/session2014/bills/GM1207_.PDF" xr:uid="{00000000-0004-0000-0000-000099000000}"/>
    <hyperlink ref="G123" r:id="rId153" xr:uid="{00000000-0004-0000-0000-00009A000000}"/>
    <hyperlink ref="A124" r:id="rId154" display="https://www.capitol.hawaii.gov/session2014/bills/GM1208_.PDF" xr:uid="{00000000-0004-0000-0000-00009B000000}"/>
    <hyperlink ref="G124" r:id="rId155" xr:uid="{00000000-0004-0000-0000-00009C000000}"/>
    <hyperlink ref="A127" r:id="rId156" display="https://www.capitol.hawaii.gov/session2014/bills/GM1209_.PDF" xr:uid="{00000000-0004-0000-0000-00009D000000}"/>
    <hyperlink ref="G127" r:id="rId157" xr:uid="{00000000-0004-0000-0000-00009E000000}"/>
    <hyperlink ref="A136" r:id="rId158" display="https://www.capitol.hawaii.gov/session2014/bills/GM1210_.PDF" xr:uid="{00000000-0004-0000-0000-00009F000000}"/>
    <hyperlink ref="G136" r:id="rId159" xr:uid="{00000000-0004-0000-0000-0000A0000000}"/>
    <hyperlink ref="A137" r:id="rId160" display="https://www.capitol.hawaii.gov/session2014/bills/GM1211_.PDF" xr:uid="{00000000-0004-0000-0000-0000A1000000}"/>
    <hyperlink ref="G137" r:id="rId161" xr:uid="{00000000-0004-0000-0000-0000A2000000}"/>
    <hyperlink ref="A141" r:id="rId162" display="https://www.capitol.hawaii.gov/session2014/bills/GM1212_.PDF" xr:uid="{00000000-0004-0000-0000-0000A3000000}"/>
    <hyperlink ref="G141" r:id="rId163" xr:uid="{00000000-0004-0000-0000-0000A4000000}"/>
    <hyperlink ref="A199" r:id="rId164" display="https://www.capitol.hawaii.gov/session2014/bills/GM1253_.PDF" xr:uid="{00000000-0004-0000-0000-0000A5000000}"/>
    <hyperlink ref="G199" r:id="rId165" xr:uid="{00000000-0004-0000-0000-0000A6000000}"/>
    <hyperlink ref="A200" r:id="rId166" display="https://www.capitol.hawaii.gov/session2014/bills/GM1280_.PDF" xr:uid="{00000000-0004-0000-0000-0000A7000000}"/>
    <hyperlink ref="G200" r:id="rId167" xr:uid="{00000000-0004-0000-0000-0000A8000000}"/>
    <hyperlink ref="A201" r:id="rId168" display="https://www.capitol.hawaii.gov/session2014/bills/GM1286_.PDF" xr:uid="{00000000-0004-0000-0000-0000A9000000}"/>
    <hyperlink ref="G201" r:id="rId169" xr:uid="{00000000-0004-0000-0000-0000AA000000}"/>
    <hyperlink ref="A202" r:id="rId170" display="https://www.capitol.hawaii.gov/session2014/bills/GM1339_.PDF" xr:uid="{00000000-0004-0000-0000-0000AB000000}"/>
    <hyperlink ref="G202" r:id="rId171" xr:uid="{00000000-0004-0000-0000-0000AC000000}"/>
    <hyperlink ref="A203" r:id="rId172" display="https://www.capitol.hawaii.gov/session2013/bills/GM1112_.PDF" xr:uid="{00000000-0004-0000-0000-0000AD000000}"/>
    <hyperlink ref="G203" r:id="rId173" xr:uid="{00000000-0004-0000-0000-0000AE000000}"/>
    <hyperlink ref="A204" r:id="rId174" display="https://www.capitol.hawaii.gov/session2013/bills/GM1124_.PDF" xr:uid="{00000000-0004-0000-0000-0000AF000000}"/>
    <hyperlink ref="G204" r:id="rId175" xr:uid="{00000000-0004-0000-0000-0000B0000000}"/>
    <hyperlink ref="A205" r:id="rId176" display="https://www.capitol.hawaii.gov/session2013/bills/GM1134_.PDF" xr:uid="{00000000-0004-0000-0000-0000B1000000}"/>
    <hyperlink ref="G205" r:id="rId177" xr:uid="{00000000-0004-0000-0000-0000B2000000}"/>
    <hyperlink ref="A207" r:id="rId178" display="https://www.capitol.hawaii.gov/session2013/bills/GM1137_.PDF" xr:uid="{00000000-0004-0000-0000-0000B3000000}"/>
    <hyperlink ref="G207" r:id="rId179" xr:uid="{00000000-0004-0000-0000-0000B4000000}"/>
    <hyperlink ref="A208" r:id="rId180" display="https://www.capitol.hawaii.gov/session2013/bills/GM1157_.PDF" xr:uid="{00000000-0004-0000-0000-0000B5000000}"/>
    <hyperlink ref="G208" r:id="rId181" xr:uid="{00000000-0004-0000-0000-0000B6000000}"/>
    <hyperlink ref="A209" r:id="rId182" display="https://www.capitol.hawaii.gov/session2013/bills/GM1178_.PDF" xr:uid="{00000000-0004-0000-0000-0000B7000000}"/>
    <hyperlink ref="G209" r:id="rId183" xr:uid="{00000000-0004-0000-0000-0000B8000000}"/>
    <hyperlink ref="A210" r:id="rId184" display="https://www.capitol.hawaii.gov/session2013/bills/GM1204_.PDF" xr:uid="{00000000-0004-0000-0000-0000B9000000}"/>
    <hyperlink ref="G210" r:id="rId185" xr:uid="{00000000-0004-0000-0000-0000BA000000}"/>
    <hyperlink ref="A211" r:id="rId186" display="https://www.capitol.hawaii.gov/session2013/bills/GM1229_.PDF" xr:uid="{00000000-0004-0000-0000-0000BB000000}"/>
    <hyperlink ref="G211" r:id="rId187" xr:uid="{00000000-0004-0000-0000-0000BC000000}"/>
    <hyperlink ref="A212" r:id="rId188" display="https://www.capitol.hawaii.gov/session2013/bills/GM1314_.PDF" xr:uid="{00000000-0004-0000-0000-0000BD000000}"/>
    <hyperlink ref="G212" r:id="rId189" xr:uid="{00000000-0004-0000-0000-0000BE000000}"/>
    <hyperlink ref="A240" r:id="rId190" display="https://www.capitol.hawaii.gov/session2013/bills/GM1362_.PDF" xr:uid="{00000000-0004-0000-0000-0000BF000000}"/>
    <hyperlink ref="G240" r:id="rId191" xr:uid="{00000000-0004-0000-0000-0000C0000000}"/>
    <hyperlink ref="A243" r:id="rId192" display="https://www.capitol.hawaii.gov/session2013/bills/GM1363_.PDF" xr:uid="{00000000-0004-0000-0000-0000C1000000}"/>
    <hyperlink ref="G243" r:id="rId193" xr:uid="{00000000-0004-0000-0000-0000C2000000}"/>
    <hyperlink ref="A245" r:id="rId194" display="https://www.capitol.hawaii.gov/session2013/bills/GM1364_.PDF" xr:uid="{00000000-0004-0000-0000-0000C3000000}"/>
    <hyperlink ref="G245" r:id="rId195" xr:uid="{00000000-0004-0000-0000-0000C4000000}"/>
    <hyperlink ref="A246" r:id="rId196" display="https://www.capitol.hawaii.gov/session2013/bills/GM1365_.PDF" xr:uid="{00000000-0004-0000-0000-0000C5000000}"/>
    <hyperlink ref="G246" r:id="rId197" xr:uid="{00000000-0004-0000-0000-0000C6000000}"/>
    <hyperlink ref="A247" r:id="rId198" display="https://www.capitol.hawaii.gov/session2013/bills/GM1380_.PDF" xr:uid="{00000000-0004-0000-0000-0000C7000000}"/>
    <hyperlink ref="G247" r:id="rId199" xr:uid="{00000000-0004-0000-0000-0000C8000000}"/>
    <hyperlink ref="A248" r:id="rId200" display="https://www.capitol.hawaii.gov/session2012/bills/GM1155_.PDF" xr:uid="{00000000-0004-0000-0000-0000C9000000}"/>
    <hyperlink ref="A249" r:id="rId201" display="https://www.capitol.hawaii.gov/session2012/bills/GM1190_.PDF" xr:uid="{00000000-0004-0000-0000-0000CA000000}"/>
    <hyperlink ref="A251" r:id="rId202" display="https://www.capitol.hawaii.gov/session2012/bills/GM1198_.PDF" xr:uid="{00000000-0004-0000-0000-0000CB000000}"/>
    <hyperlink ref="A261" r:id="rId203" display="https://www.capitol.hawaii.gov/session2012/bills/GM1201_.PDF" xr:uid="{00000000-0004-0000-0000-0000CC000000}"/>
    <hyperlink ref="A262" r:id="rId204" display="https://www.capitol.hawaii.gov/session2012/bills/GM1254_.PDF" xr:uid="{00000000-0004-0000-0000-0000CD000000}"/>
    <hyperlink ref="A263" r:id="rId205" display="https://www.capitol.hawaii.gov/session2012/bills/GM1258_.PDF" xr:uid="{00000000-0004-0000-0000-0000CE000000}"/>
    <hyperlink ref="A264" r:id="rId206" display="https://www.capitol.hawaii.gov/session2012/bills/GM1268_.PDF" xr:uid="{00000000-0004-0000-0000-0000CF000000}"/>
    <hyperlink ref="A268" r:id="rId207" display="https://www.capitol.hawaii.gov/session2012/bills/GM1269_.PDF" xr:uid="{00000000-0004-0000-0000-0000D0000000}"/>
    <hyperlink ref="A278" r:id="rId208" display="https://www.capitol.hawaii.gov/session2012/bills/GM1270_.PDF" xr:uid="{00000000-0004-0000-0000-0000D1000000}"/>
    <hyperlink ref="A280" r:id="rId209" display="https://www.capitol.hawaii.gov/session2012/bills/GM1271_.PDF" xr:uid="{00000000-0004-0000-0000-0000D2000000}"/>
    <hyperlink ref="A281" r:id="rId210" display="https://www.capitol.hawaii.gov/session2012/bills/GM1273_.PDF" xr:uid="{00000000-0004-0000-0000-0000D3000000}"/>
    <hyperlink ref="A282" r:id="rId211" display="https://www.capitol.hawaii.gov/session2012/bills/GM1275_.PDF" xr:uid="{00000000-0004-0000-0000-0000D4000000}"/>
    <hyperlink ref="A283" r:id="rId212" display="https://www.capitol.hawaii.gov/session2012/bills/GM1343_.PDF" xr:uid="{00000000-0004-0000-0000-0000D5000000}"/>
    <hyperlink ref="A285" r:id="rId213" display="https://www.capitol.hawaii.gov/session2012/bills/GM1403_.PDF" xr:uid="{00000000-0004-0000-0000-0000D6000000}"/>
    <hyperlink ref="A287" r:id="rId214" display="https://www.capitol.hawaii.gov/session2012/bills/GM1429_.PDF" xr:uid="{00000000-0004-0000-0000-0000D7000000}"/>
    <hyperlink ref="A289" r:id="rId215" display="https://www.capitol.hawaii.gov/session2011/bills/GM1109_.PDF" xr:uid="{00000000-0004-0000-0000-0000D8000000}"/>
    <hyperlink ref="A290" r:id="rId216" display="https://www.capitol.hawaii.gov/session2011/bills/GM1110_.PDF" xr:uid="{00000000-0004-0000-0000-0000D9000000}"/>
    <hyperlink ref="A291" r:id="rId217" display="https://www.capitol.hawaii.gov/session2011/bills/GM1147_.PDF" xr:uid="{00000000-0004-0000-0000-0000DA000000}"/>
    <hyperlink ref="A292" r:id="rId218" display="https://www.capitol.hawaii.gov/session2011/bills/GM1172_.PDF" xr:uid="{00000000-0004-0000-0000-0000DB000000}"/>
    <hyperlink ref="A296" r:id="rId219" display="https://www.capitol.hawaii.gov/session2011/bills/GM1190_.PDF" xr:uid="{00000000-0004-0000-0000-0000DC000000}"/>
    <hyperlink ref="A297" r:id="rId220" display="https://www.capitol.hawaii.gov/session2011/bills/GM1191_.PDF" xr:uid="{00000000-0004-0000-0000-0000DD000000}"/>
    <hyperlink ref="A298" r:id="rId221" display="https://www.capitol.hawaii.gov/session2011/bills/GM1192_.PDF" xr:uid="{00000000-0004-0000-0000-0000DE000000}"/>
    <hyperlink ref="A299" r:id="rId222" display="https://www.capitol.hawaii.gov/session2011/bills/GM1212_.PDF" xr:uid="{00000000-0004-0000-0000-0000DF000000}"/>
    <hyperlink ref="A300" r:id="rId223" display="https://www.capitol.hawaii.gov/session2011/bills/GM1257_.PDF" xr:uid="{00000000-0004-0000-0000-0000E0000000}"/>
    <hyperlink ref="A301" r:id="rId224" display="https://www.capitol.hawaii.gov/session2011/bills/GM1285_.PDF" xr:uid="{00000000-0004-0000-0000-0000E1000000}"/>
    <hyperlink ref="A304" r:id="rId225" display="https://www.capitol.hawaii.gov/session2011/bills/GM1302_.PDF" xr:uid="{00000000-0004-0000-0000-0000E2000000}"/>
    <hyperlink ref="A305" r:id="rId226" display="https://www.capitol.hawaii.gov/session2011/bills/GM1303_.PDF" xr:uid="{00000000-0004-0000-0000-0000E3000000}"/>
    <hyperlink ref="A306" r:id="rId227" display="https://www.capitol.hawaii.gov/session2011/bills/GM1305_.PDF" xr:uid="{00000000-0004-0000-0000-0000E4000000}"/>
    <hyperlink ref="A307" r:id="rId228" display="https://www.capitol.hawaii.gov/session2011/bills/GM1307_.PDF" xr:uid="{00000000-0004-0000-0000-0000E5000000}"/>
    <hyperlink ref="A308" r:id="rId229" display="https://www.capitol.hawaii.gov/session2011/bills/GM1308_.PDF" xr:uid="{00000000-0004-0000-0000-0000E6000000}"/>
    <hyperlink ref="A309" r:id="rId230" display="https://www.capitol.hawaii.gov/session2011/bills/GM1321_.PDF" xr:uid="{00000000-0004-0000-0000-0000E7000000}"/>
    <hyperlink ref="A311" r:id="rId231" display="https://www.capitol.hawaii.gov/session2011/bills/GM1337_.PDF" xr:uid="{00000000-0004-0000-0000-0000E8000000}"/>
    <hyperlink ref="A312" r:id="rId232" display="https://www.capitol.hawaii.gov/session2010/bills/GM488_.PDF" xr:uid="{00000000-0004-0000-0000-0000E9000000}"/>
    <hyperlink ref="A319" r:id="rId233" display="https://www.capitol.hawaii.gov/session2010/bills/GM538_.pdf" xr:uid="{00000000-0004-0000-0000-0000EA000000}"/>
    <hyperlink ref="A320" r:id="rId234" display="https://www.capitol.hawaii.gov/session2010/bills/GM588_.pdf" xr:uid="{00000000-0004-0000-0000-0000EB000000}"/>
    <hyperlink ref="A321" r:id="rId235" display="https://www.capitol.hawaii.gov/session2010/bills/GM600_.PDF" xr:uid="{00000000-0004-0000-0000-0000EC000000}"/>
    <hyperlink ref="A323" r:id="rId236" display="https://www.capitol.hawaii.gov/session2010/bills/GM609_.pdf" xr:uid="{00000000-0004-0000-0000-0000ED000000}"/>
    <hyperlink ref="A324" r:id="rId237" display="https://www.capitol.hawaii.gov/session2010/bills/GM610_.pdf" xr:uid="{00000000-0004-0000-0000-0000EE000000}"/>
    <hyperlink ref="A334" r:id="rId238" display="https://www.capitol.hawaii.gov/session2010/bills/GM635_.PDF" xr:uid="{00000000-0004-0000-0000-0000EF000000}"/>
    <hyperlink ref="A337" r:id="rId239" display="https://www.capitol.hawaii.gov/session2010/bills/GM647_.pdf" xr:uid="{00000000-0004-0000-0000-0000F0000000}"/>
    <hyperlink ref="A338" r:id="rId240" display="https://www.capitol.hawaii.gov/session2010/bills/GM693_.PDF" xr:uid="{00000000-0004-0000-0000-0000F1000000}"/>
    <hyperlink ref="A339" r:id="rId241" display="https://www.capitol.hawaii.gov/session2009/bills/GM614_.PDF" xr:uid="{00000000-0004-0000-0000-0000F2000000}"/>
    <hyperlink ref="A340" r:id="rId242" display="https://www.capitol.hawaii.gov/session2009/bills/GM638_.PDF" xr:uid="{00000000-0004-0000-0000-0000F3000000}"/>
    <hyperlink ref="A341" r:id="rId243" display="https://www.capitol.hawaii.gov/session2009/bills/GM640_.PDF" xr:uid="{00000000-0004-0000-0000-0000F4000000}"/>
    <hyperlink ref="A342" r:id="rId244" display="https://www.capitol.hawaii.gov/session2009/bills/GM658_.PDF" xr:uid="{00000000-0004-0000-0000-0000F5000000}"/>
    <hyperlink ref="A343" r:id="rId245" display="https://www.capitol.hawaii.gov/session2009/bills/GM667_.PDF" xr:uid="{00000000-0004-0000-0000-0000F6000000}"/>
    <hyperlink ref="A345" r:id="rId246" display="https://www.capitol.hawaii.gov/session2009/bills/GM691_.PDF" xr:uid="{00000000-0004-0000-0000-0000F7000000}"/>
    <hyperlink ref="A346" r:id="rId247" display="https://www.capitol.hawaii.gov/session2009/bills/GM721_.PDF" xr:uid="{00000000-0004-0000-0000-0000F8000000}"/>
    <hyperlink ref="A347" r:id="rId248" display="https://www.capitol.hawaii.gov/session2009/bills/GM726_.PDF" xr:uid="{00000000-0004-0000-0000-0000F9000000}"/>
    <hyperlink ref="A348" r:id="rId249" display="https://www.capitol.hawaii.gov/session2009/bills/GM727_.PDF" xr:uid="{00000000-0004-0000-0000-0000FA000000}"/>
    <hyperlink ref="A349" r:id="rId250" display="https://www.capitol.hawaii.gov/session2009/bills/GM728_.PDF" xr:uid="{00000000-0004-0000-0000-0000FB000000}"/>
    <hyperlink ref="A350" r:id="rId251" display="https://www.capitol.hawaii.gov/session2009/bills/GM729_.PDF" xr:uid="{00000000-0004-0000-0000-0000FC000000}"/>
    <hyperlink ref="A351" r:id="rId252" display="https://www.capitol.hawaii.gov/session2009/bills/GM730_.PDF" xr:uid="{00000000-0004-0000-0000-0000FD000000}"/>
    <hyperlink ref="A352" r:id="rId253" display="https://www.capitol.hawaii.gov/session2009/bills/GM770_.PDF" xr:uid="{00000000-0004-0000-0000-0000FE000000}"/>
    <hyperlink ref="A356" r:id="rId254" display="https://www.capitol.hawaii.gov/session2009/bills/GM772_.PDF" xr:uid="{00000000-0004-0000-0000-0000FF000000}"/>
    <hyperlink ref="A370" r:id="rId255" display="https://www.capitol.hawaii.gov/session2009/bills/GM773_.PDF" xr:uid="{00000000-0004-0000-0000-000000010000}"/>
    <hyperlink ref="A378" r:id="rId256" display="https://www.capitol.hawaii.gov/session2009/bills/GM774_.PDF" xr:uid="{00000000-0004-0000-0000-000001010000}"/>
    <hyperlink ref="A379" r:id="rId257" display="https://www.capitol.hawaii.gov/session2009/bills/GM796_.PDF" xr:uid="{00000000-0004-0000-0000-000002010000}"/>
    <hyperlink ref="A380" r:id="rId258" display="https://www.capitol.hawaii.gov/session2009/bills/GM851_.PDF" xr:uid="{00000000-0004-0000-0000-000003010000}"/>
    <hyperlink ref="A381" r:id="rId259" display="https://www.capitol.hawaii.gov/session2009/bills/GM856_.PDF" xr:uid="{00000000-0004-0000-0000-000004010000}"/>
    <hyperlink ref="D381" r:id="rId260" xr:uid="{00000000-0004-0000-0000-000005010000}"/>
    <hyperlink ref="A382" r:id="rId261" display="https://www.capitol.hawaii.gov/session2009/bills/GM863_.PDF" xr:uid="{00000000-0004-0000-0000-000006010000}"/>
    <hyperlink ref="D382" r:id="rId262" xr:uid="{00000000-0004-0000-0000-000007010000}"/>
    <hyperlink ref="A383" r:id="rId263" display="https://www.capitol.hawaii.gov/session2008/bills/GM555_.PDF" xr:uid="{00000000-0004-0000-0000-000008010000}"/>
    <hyperlink ref="A384" r:id="rId264" display="https://www.capitol.hawaii.gov/session2008/bills/GM623_.PDF" xr:uid="{00000000-0004-0000-0000-000009010000}"/>
    <hyperlink ref="D384" r:id="rId265" xr:uid="{00000000-0004-0000-0000-00000A010000}"/>
    <hyperlink ref="A385" r:id="rId266" display="https://www.capitol.hawaii.gov/session2008/bills/GM650_.PDF" xr:uid="{00000000-0004-0000-0000-00000B010000}"/>
    <hyperlink ref="A386" r:id="rId267" display="https://www.capitol.hawaii.gov/session2008/bills/GM662_.PDF" xr:uid="{00000000-0004-0000-0000-00000C010000}"/>
    <hyperlink ref="A387" r:id="rId268" display="https://www.capitol.hawaii.gov/session2008/bills/GM703_.PDF" xr:uid="{00000000-0004-0000-0000-00000D010000}"/>
    <hyperlink ref="A388" r:id="rId269" display="https://www.capitol.hawaii.gov/session2008/bills/GM732_.PDF" xr:uid="{00000000-0004-0000-0000-00000E010000}"/>
    <hyperlink ref="A389" r:id="rId270" display="https://www.capitol.hawaii.gov/session2008/bills/GM745_.PDF" xr:uid="{00000000-0004-0000-0000-00000F010000}"/>
    <hyperlink ref="A390" r:id="rId271" display="https://www.capitol.hawaii.gov/session2008/bills/GM746_.PDF" xr:uid="{00000000-0004-0000-0000-000010010000}"/>
    <hyperlink ref="A391" r:id="rId272" display="https://www.capitol.hawaii.gov/session2008/bills/GM747_.PDF" xr:uid="{00000000-0004-0000-0000-000011010000}"/>
    <hyperlink ref="A392" r:id="rId273" display="https://www.capitol.hawaii.gov/session2008/bills/GM758_.PDF" xr:uid="{00000000-0004-0000-0000-000012010000}"/>
    <hyperlink ref="A393" r:id="rId274" display="https://www.capitol.hawaii.gov/session2008/bills/GM760_.PDF" xr:uid="{00000000-0004-0000-0000-000013010000}"/>
    <hyperlink ref="A397" r:id="rId275" display="https://www.capitol.hawaii.gov/session2008/bills/GM792_.pdf" xr:uid="{00000000-0004-0000-0000-000014010000}"/>
    <hyperlink ref="A398" r:id="rId276" display="https://www.capitol.hawaii.gov/session2008/bills/GM793_.pdf" xr:uid="{00000000-0004-0000-0000-000015010000}"/>
    <hyperlink ref="A399" r:id="rId277" display="https://www.capitol.hawaii.gov/session2008/bills/GM847_.pdf" xr:uid="{00000000-0004-0000-0000-000016010000}"/>
    <hyperlink ref="D399" r:id="rId278" xr:uid="{00000000-0004-0000-0000-000017010000}"/>
    <hyperlink ref="D400" r:id="rId279" xr:uid="{00000000-0004-0000-0000-000018010000}"/>
    <hyperlink ref="D401" r:id="rId280" xr:uid="{00000000-0004-0000-0000-000019010000}"/>
    <hyperlink ref="A402" r:id="rId281" display="https://www.capitol.hawaii.gov/session2008/bills/GM850_.pdf" xr:uid="{00000000-0004-0000-0000-00001A010000}"/>
    <hyperlink ref="A406" r:id="rId282" display="https://www.capitol.hawaii.gov/session2008/bills/GM851_.pdf" xr:uid="{00000000-0004-0000-0000-00001B010000}"/>
    <hyperlink ref="A409" r:id="rId283" display="https://www.capitol.hawaii.gov/session2008/bills/GM852_.pdf" xr:uid="{00000000-0004-0000-0000-00001C010000}"/>
    <hyperlink ref="A415" r:id="rId284" display="https://www.capitol.hawaii.gov/session2008/bills/GM859_.pdf" xr:uid="{00000000-0004-0000-0000-00001D010000}"/>
    <hyperlink ref="A416" r:id="rId285" display="https://www.capitol.hawaii.gov/session2008/bills/GM913_.pdf" xr:uid="{00000000-0004-0000-0000-00001E010000}"/>
    <hyperlink ref="A417" r:id="rId286" display="https://www.capitol.hawaii.gov/session2008/bills/GM922_.pdf" xr:uid="{00000000-0004-0000-0000-00001F010000}"/>
    <hyperlink ref="A418" r:id="rId287" display="https://www.capitol.hawaii.gov/session2008/bills/GM925_.pdf" xr:uid="{00000000-0004-0000-0000-000020010000}"/>
    <hyperlink ref="A419" r:id="rId288" display="https://www.capitol.hawaii.gov/session2007/bills/GM727_.PDF" xr:uid="{00000000-0004-0000-0000-000021010000}"/>
    <hyperlink ref="G419" r:id="rId289" xr:uid="{00000000-0004-0000-0000-000022010000}"/>
    <hyperlink ref="A420" r:id="rId290" display="https://www.capitol.hawaii.gov/session2007/bills/GM826_.PDF" xr:uid="{00000000-0004-0000-0000-000023010000}"/>
    <hyperlink ref="G420" r:id="rId291" xr:uid="{00000000-0004-0000-0000-000024010000}"/>
    <hyperlink ref="A421" r:id="rId292" display="https://www.capitol.hawaii.gov/session2007/bills/GM861_.PDF" xr:uid="{00000000-0004-0000-0000-000026010000}"/>
    <hyperlink ref="G421" r:id="rId293" xr:uid="{00000000-0004-0000-0000-000027010000}"/>
    <hyperlink ref="A423" r:id="rId294" display="https://www.capitol.hawaii.gov/session2007/bills/GM886_.PDF" xr:uid="{00000000-0004-0000-0000-000029010000}"/>
    <hyperlink ref="G423" r:id="rId295" xr:uid="{00000000-0004-0000-0000-00002A010000}"/>
    <hyperlink ref="A424" r:id="rId296" display="https://www.capitol.hawaii.gov/session2007/bills/GM888_.PDF" xr:uid="{00000000-0004-0000-0000-00002C010000}"/>
    <hyperlink ref="G424" r:id="rId297" xr:uid="{00000000-0004-0000-0000-00002D010000}"/>
    <hyperlink ref="A425" r:id="rId298" display="https://www.capitol.hawaii.gov/session2007/bills/GM901_.PDF" xr:uid="{00000000-0004-0000-0000-00002F010000}"/>
    <hyperlink ref="G425" r:id="rId299" xr:uid="{00000000-0004-0000-0000-000030010000}"/>
    <hyperlink ref="A426" r:id="rId300" display="https://www.capitol.hawaii.gov/session2007/bills/GM906_.PDF" xr:uid="{00000000-0004-0000-0000-000032010000}"/>
    <hyperlink ref="G426" r:id="rId301" xr:uid="{00000000-0004-0000-0000-000033010000}"/>
    <hyperlink ref="A427" r:id="rId302" display="https://www.capitol.hawaii.gov/session2007/bills/GM908_.PDF" xr:uid="{00000000-0004-0000-0000-000035010000}"/>
    <hyperlink ref="G427" r:id="rId303" xr:uid="{00000000-0004-0000-0000-000036010000}"/>
    <hyperlink ref="A428" r:id="rId304" display="https://www.capitol.hawaii.gov/session2007/bills/GM915_.PDF" xr:uid="{00000000-0004-0000-0000-000038010000}"/>
    <hyperlink ref="G428" r:id="rId305" xr:uid="{00000000-0004-0000-0000-000039010000}"/>
    <hyperlink ref="A431" r:id="rId306" display="https://www.capitol.hawaii.gov/session2007/bills/GM917_.PDF" xr:uid="{00000000-0004-0000-0000-00003B010000}"/>
    <hyperlink ref="G431" r:id="rId307" xr:uid="{00000000-0004-0000-0000-00003C010000}"/>
    <hyperlink ref="A434" r:id="rId308" display="https://www.capitol.hawaii.gov/session2007/bills/GM918_.PDF" xr:uid="{00000000-0004-0000-0000-00003E010000}"/>
    <hyperlink ref="G434" r:id="rId309" xr:uid="{00000000-0004-0000-0000-00003F010000}"/>
    <hyperlink ref="A435" r:id="rId310" display="https://www.capitol.hawaii.gov/session2007/bills/GM923_.PDF" xr:uid="{00000000-0004-0000-0000-000041010000}"/>
    <hyperlink ref="G435" r:id="rId311" xr:uid="{00000000-0004-0000-0000-000042010000}"/>
    <hyperlink ref="G436" r:id="rId312" xr:uid="{00000000-0004-0000-0000-000044010000}"/>
    <hyperlink ref="A438" r:id="rId313" display="https://www.capitol.hawaii.gov/session2007/bills/GM940_.PDF" xr:uid="{00000000-0004-0000-0000-000046010000}"/>
    <hyperlink ref="G438" r:id="rId314" xr:uid="{00000000-0004-0000-0000-000047010000}"/>
    <hyperlink ref="A447" r:id="rId315" display="https://www.capitol.hawaii.gov/session2007/bills/GM975_.PDF" xr:uid="{00000000-0004-0000-0000-000049010000}"/>
    <hyperlink ref="G447" r:id="rId316" xr:uid="{00000000-0004-0000-0000-00004A010000}"/>
    <hyperlink ref="D451" r:id="rId317" xr:uid="{00000000-0004-0000-0000-00004C010000}"/>
    <hyperlink ref="A452" r:id="rId318" display="https://www.capitol.hawaii.gov/session2007/bills/GM1000_.PDF" xr:uid="{00000000-0004-0000-0000-00004D010000}"/>
    <hyperlink ref="G452" r:id="rId319" xr:uid="{00000000-0004-0000-0000-00004E010000}"/>
    <hyperlink ref="A453" r:id="rId320" display="https://www.capitol.hawaii.gov/session2007/bills/GM1005_.PDF" xr:uid="{00000000-0004-0000-0000-000050010000}"/>
    <hyperlink ref="G453" r:id="rId321" xr:uid="{00000000-0004-0000-0000-000051010000}"/>
    <hyperlink ref="A456" r:id="rId322" display="https://www.capitol.hawaii.gov/session2007/bills/GM1024_.PDF" xr:uid="{00000000-0004-0000-0000-000053010000}"/>
    <hyperlink ref="G456" r:id="rId323" xr:uid="{00000000-0004-0000-0000-000054010000}"/>
    <hyperlink ref="A461" r:id="rId324" display="https://www.capitol.hawaii.gov/session2007/bills/GM1025_.PDF" xr:uid="{00000000-0004-0000-0000-000056010000}"/>
    <hyperlink ref="G461" r:id="rId325" xr:uid="{00000000-0004-0000-0000-000057010000}"/>
    <hyperlink ref="A462" r:id="rId326" display="https://www.capitol.hawaii.gov/session2007/bills/GM1032_.PDF" xr:uid="{00000000-0004-0000-0000-000059010000}"/>
    <hyperlink ref="G462" r:id="rId327" xr:uid="{00000000-0004-0000-0000-00005A010000}"/>
    <hyperlink ref="A463" r:id="rId328" display="https://www.capitol.hawaii.gov/session2007/bills/GM1033_.PDF" xr:uid="{00000000-0004-0000-0000-00005C010000}"/>
    <hyperlink ref="G463" r:id="rId329" xr:uid="{00000000-0004-0000-0000-00005D010000}"/>
    <hyperlink ref="A482" r:id="rId330" display="https://www.capitol.hawaii.gov/session2007/bills/GM1064_.PDF" xr:uid="{00000000-0004-0000-0000-00005F010000}"/>
    <hyperlink ref="G482" r:id="rId331" xr:uid="{00000000-0004-0000-0000-000060010000}"/>
    <hyperlink ref="A483" r:id="rId332" display="https://www.capitol.hawaii.gov/session2007/bills/GM1065_.PDF" xr:uid="{00000000-0004-0000-0000-000062010000}"/>
    <hyperlink ref="G483" r:id="rId333" xr:uid="{00000000-0004-0000-0000-000063010000}"/>
    <hyperlink ref="A484" r:id="rId334" display="https://www.capitol.hawaii.gov/session2007/bills/GM1084_.PDF" xr:uid="{00000000-0004-0000-0000-000065010000}"/>
    <hyperlink ref="G484" r:id="rId335" xr:uid="{00000000-0004-0000-0000-000066010000}"/>
    <hyperlink ref="A486" r:id="rId336" display="https://www.capitol.hawaii.gov/session2006/bills/gm521_.pdf" xr:uid="{00000000-0004-0000-0000-000068010000}"/>
    <hyperlink ref="G486" r:id="rId337" xr:uid="{00000000-0004-0000-0000-000069010000}"/>
    <hyperlink ref="A487" r:id="rId338" display="https://www.capitol.hawaii.gov/session2006/bills/gm540_.pdf" xr:uid="{00000000-0004-0000-0000-00006B010000}"/>
    <hyperlink ref="G487" r:id="rId339" xr:uid="{00000000-0004-0000-0000-00006C010000}"/>
    <hyperlink ref="A488" r:id="rId340" display="https://www.capitol.hawaii.gov/session2006/bills/gm544_.pdf" xr:uid="{00000000-0004-0000-0000-00006E010000}"/>
    <hyperlink ref="G488" r:id="rId341" xr:uid="{00000000-0004-0000-0000-00006F010000}"/>
    <hyperlink ref="A489" r:id="rId342" display="https://www.capitol.hawaii.gov/session2006/bills/gm574_.pdf" xr:uid="{00000000-0004-0000-0000-000071010000}"/>
    <hyperlink ref="G489" r:id="rId343" xr:uid="{00000000-0004-0000-0000-000072010000}"/>
    <hyperlink ref="A490" r:id="rId344" display="https://www.capitol.hawaii.gov/session2006/bills/gm581_.pdf" xr:uid="{00000000-0004-0000-0000-000074010000}"/>
    <hyperlink ref="D490" r:id="rId345" xr:uid="{00000000-0004-0000-0000-000075010000}"/>
    <hyperlink ref="G490" r:id="rId346" xr:uid="{00000000-0004-0000-0000-000076010000}"/>
    <hyperlink ref="D491" r:id="rId347" xr:uid="{00000000-0004-0000-0000-000078010000}"/>
    <hyperlink ref="A492" r:id="rId348" display="https://www.capitol.hawaii.gov/session2006/bills/gm608_.pdf" xr:uid="{00000000-0004-0000-0000-000079010000}"/>
    <hyperlink ref="G492" r:id="rId349" xr:uid="{00000000-0004-0000-0000-00007A010000}"/>
    <hyperlink ref="A493" r:id="rId350" display="https://www.capitol.hawaii.gov/session2006/bills/GM626_.PDF" xr:uid="{00000000-0004-0000-0000-00007C010000}"/>
    <hyperlink ref="G493" r:id="rId351" xr:uid="{00000000-0004-0000-0000-00007D010000}"/>
    <hyperlink ref="D504" r:id="rId352" xr:uid="{00000000-0004-0000-0000-00007F010000}"/>
    <hyperlink ref="A505" r:id="rId353" display="https://www.capitol.hawaii.gov/session2006/bills/GM673_.PDF" xr:uid="{00000000-0004-0000-0000-000080010000}"/>
    <hyperlink ref="G505" r:id="rId354" xr:uid="{00000000-0004-0000-0000-000081010000}"/>
    <hyperlink ref="A506" r:id="rId355" display="https://www.capitol.hawaii.gov/session2006/bills/GM692_.PDF" xr:uid="{00000000-0004-0000-0000-000083010000}"/>
    <hyperlink ref="G506" r:id="rId356" xr:uid="{00000000-0004-0000-0000-000084010000}"/>
    <hyperlink ref="A514" r:id="rId357" display="https://www.capitol.hawaii.gov/session2006/bills/GM693_.PDF" xr:uid="{00000000-0004-0000-0000-000086010000}"/>
    <hyperlink ref="G514" r:id="rId358" xr:uid="{00000000-0004-0000-0000-000087010000}"/>
    <hyperlink ref="A515" r:id="rId359" display="https://www.capitol.hawaii.gov/session2006/bills/GM696_.PDF" xr:uid="{00000000-0004-0000-0000-000089010000}"/>
    <hyperlink ref="G515" r:id="rId360" xr:uid="{00000000-0004-0000-0000-00008A010000}"/>
    <hyperlink ref="A516" r:id="rId361" display="https://www.capitol.hawaii.gov/session2006/bills/GM740_.PDF" xr:uid="{00000000-0004-0000-0000-00008C010000}"/>
    <hyperlink ref="G516" r:id="rId362" xr:uid="{00000000-0004-0000-0000-00008D010000}"/>
    <hyperlink ref="A517" r:id="rId363" display="https://www.capitol.hawaii.gov/session2006/bills/GM741_.PDF" xr:uid="{00000000-0004-0000-0000-00008F010000}"/>
    <hyperlink ref="G517" r:id="rId364" xr:uid="{00000000-0004-0000-0000-000090010000}"/>
    <hyperlink ref="A518" r:id="rId365" display="https://www.capitol.hawaii.gov/session2006/bills/GM770_.PDF" xr:uid="{00000000-0004-0000-0000-000092010000}"/>
    <hyperlink ref="G518" r:id="rId366" xr:uid="{00000000-0004-0000-0000-000093010000}"/>
    <hyperlink ref="A523" r:id="rId367" display="https://www.capitol.hawaii.gov/session2006/bills/GM786_.PDF" xr:uid="{00000000-0004-0000-0000-000095010000}"/>
    <hyperlink ref="G523" r:id="rId368" xr:uid="{00000000-0004-0000-0000-000096010000}"/>
    <hyperlink ref="A524" r:id="rId369" display="https://www.capitol.hawaii.gov/session2006/bills/GM813_.PDF" xr:uid="{00000000-0004-0000-0000-000098010000}"/>
    <hyperlink ref="G524" r:id="rId370" xr:uid="{00000000-0004-0000-0000-000099010000}"/>
    <hyperlink ref="A527" r:id="rId371" display="https://www.capitol.hawaii.gov/session2006/bills/GM825_.PDF" xr:uid="{00000000-0004-0000-0000-00009A010000}"/>
    <hyperlink ref="G527" r:id="rId372" xr:uid="{00000000-0004-0000-0000-00009B010000}"/>
    <hyperlink ref="G528" r:id="rId373" display="HB555 " xr:uid="{00000000-0004-0000-0000-00009D010000}"/>
    <hyperlink ref="G529" r:id="rId374" xr:uid="{00000000-0004-0000-0000-00009F010000}"/>
    <hyperlink ref="G530" r:id="rId375" xr:uid="{00000000-0004-0000-0000-0000A1010000}"/>
    <hyperlink ref="G531" r:id="rId376" xr:uid="{00000000-0004-0000-0000-0000A3010000}"/>
    <hyperlink ref="G532" r:id="rId377" xr:uid="{00000000-0004-0000-0000-0000A5010000}"/>
    <hyperlink ref="G542" r:id="rId378" xr:uid="{00000000-0004-0000-0000-0000A7010000}"/>
    <hyperlink ref="G544" r:id="rId379" xr:uid="{00000000-0004-0000-0000-0000A9010000}"/>
    <hyperlink ref="G545" r:id="rId380" xr:uid="{00000000-0004-0000-0000-0000AB010000}"/>
    <hyperlink ref="G549" r:id="rId381" xr:uid="{00000000-0004-0000-0000-0000AD010000}"/>
    <hyperlink ref="G550" r:id="rId382" xr:uid="{00000000-0004-0000-0000-0000AF010000}"/>
    <hyperlink ref="G553" r:id="rId383" xr:uid="{00000000-0004-0000-0000-0000B1010000}"/>
    <hyperlink ref="D556" r:id="rId384" xr:uid="{00000000-0004-0000-0000-0000B3010000}"/>
    <hyperlink ref="G557" r:id="rId385" xr:uid="{00000000-0004-0000-0000-0000B4010000}"/>
    <hyperlink ref="G558" r:id="rId386" xr:uid="{00000000-0004-0000-0000-0000B6010000}"/>
    <hyperlink ref="G560" r:id="rId387" xr:uid="{00000000-0004-0000-0000-0000B8010000}"/>
    <hyperlink ref="G561" r:id="rId388" xr:uid="{00000000-0004-0000-0000-0000BA010000}"/>
    <hyperlink ref="G563" r:id="rId389" xr:uid="{00000000-0004-0000-0000-0000BC010000}"/>
    <hyperlink ref="G564" r:id="rId390" xr:uid="{00000000-0004-0000-0000-0000BE010000}"/>
    <hyperlink ref="G565" r:id="rId391" xr:uid="{00000000-0004-0000-0000-0000C0010000}"/>
    <hyperlink ref="G566" r:id="rId392" xr:uid="{00000000-0004-0000-0000-0000C2010000}"/>
    <hyperlink ref="G568" r:id="rId393" xr:uid="{00000000-0004-0000-0000-0000C5010000}"/>
    <hyperlink ref="G569" r:id="rId394" xr:uid="{00000000-0004-0000-0000-0000C7010000}"/>
    <hyperlink ref="G570" r:id="rId395" xr:uid="{00000000-0004-0000-0000-0000C9010000}"/>
    <hyperlink ref="G571" r:id="rId396" xr:uid="{00000000-0004-0000-0000-0000CB010000}"/>
    <hyperlink ref="G584" r:id="rId397" xr:uid="{00000000-0004-0000-0000-0000CD010000}"/>
    <hyperlink ref="G585" r:id="rId398" xr:uid="{00000000-0004-0000-0000-0000CF010000}"/>
    <hyperlink ref="G33" r:id="rId399" xr:uid="{00000000-0004-0000-0000-000026000000}"/>
    <hyperlink ref="A33" r:id="rId400" display="https://www.capitol.hawaii.gov/session2018/bills/GM1242_.PDF" xr:uid="{00000000-0004-0000-0000-000025000000}"/>
    <hyperlink ref="G567" r:id="rId401" xr:uid="{CCEA82E3-4EF6-C545-88DA-0E6E478FD326}"/>
  </hyperlinks>
  <pageMargins left="0.75" right="0.75" top="1" bottom="1" header="0" footer="0"/>
  <pageSetup orientation="landscape" r:id="rId402"/>
  <ignoredErrors>
    <ignoredError sqref="D370 D115" formula="1"/>
  </ignoredErrors>
  <drawing r:id="rId4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Act Database 2002 - 2018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2019-02-27T19:59:10Z</dcterms:created>
  <dcterms:modified xsi:type="dcterms:W3CDTF">2019-03-01T03:51:18Z</dcterms:modified>
</cp:coreProperties>
</file>